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60" windowWidth="15480" windowHeight="11640" activeTab="4"/>
  </bookViews>
  <sheets>
    <sheet name="Тит. лист" sheetId="1" r:id="rId1"/>
    <sheet name="1,2 раздел" sheetId="4" r:id="rId2"/>
    <sheet name="3 раздел" sheetId="2" r:id="rId3"/>
    <sheet name="4 раздел " sheetId="5" r:id="rId4"/>
    <sheet name="Приложение № 2" sheetId="3" r:id="rId5"/>
    <sheet name="Лист1" sheetId="6" r:id="rId6"/>
  </sheets>
  <calcPr calcId="145621"/>
</workbook>
</file>

<file path=xl/calcChain.xml><?xml version="1.0" encoding="utf-8"?>
<calcChain xmlns="http://schemas.openxmlformats.org/spreadsheetml/2006/main">
  <c r="D37" i="5" l="1"/>
  <c r="C37" i="5"/>
  <c r="G10" i="5"/>
  <c r="E10" i="5"/>
  <c r="F10" i="5"/>
  <c r="D59" i="5"/>
  <c r="D58" i="5"/>
  <c r="D52" i="5"/>
  <c r="D46" i="5"/>
  <c r="D45" i="5"/>
  <c r="D43" i="5"/>
  <c r="D42" i="5"/>
  <c r="D41" i="5"/>
  <c r="D33" i="5"/>
  <c r="D30" i="5"/>
  <c r="C59" i="5"/>
  <c r="C58" i="5"/>
  <c r="C52" i="5"/>
  <c r="C46" i="5"/>
  <c r="C45" i="5"/>
  <c r="C43" i="5"/>
  <c r="C42" i="5"/>
  <c r="C41" i="5"/>
  <c r="C33" i="5"/>
  <c r="C30" i="5"/>
  <c r="D24" i="5"/>
  <c r="D10" i="5"/>
  <c r="D8" i="5" s="1"/>
  <c r="D6" i="5" s="1"/>
  <c r="C10" i="5"/>
  <c r="C24" i="5"/>
  <c r="D19" i="2"/>
  <c r="D45" i="2"/>
  <c r="D40" i="2"/>
  <c r="D39" i="2"/>
  <c r="D32" i="2"/>
  <c r="D31" i="2"/>
  <c r="D29" i="2"/>
  <c r="D28" i="2"/>
  <c r="D27" i="2"/>
  <c r="D18" i="2"/>
  <c r="D17" i="2"/>
  <c r="D16" i="2"/>
  <c r="C45" i="2"/>
  <c r="C40" i="2"/>
  <c r="C39" i="2"/>
  <c r="C32" i="2"/>
  <c r="C31" i="2"/>
  <c r="C28" i="2"/>
  <c r="C27" i="2"/>
  <c r="C19" i="2"/>
  <c r="C18" i="2"/>
  <c r="C17" i="2"/>
  <c r="C16" i="2"/>
  <c r="C8" i="2"/>
  <c r="D8" i="2"/>
  <c r="M37" i="3"/>
  <c r="L37" i="3"/>
  <c r="K37" i="3"/>
  <c r="J37" i="3"/>
  <c r="I37" i="3"/>
  <c r="H28" i="3"/>
  <c r="H37" i="3" s="1"/>
  <c r="G28" i="5"/>
  <c r="G33" i="5"/>
  <c r="G59" i="5"/>
  <c r="F59" i="5"/>
  <c r="G58" i="5"/>
  <c r="F58" i="5"/>
  <c r="G52" i="5"/>
  <c r="G50" i="5" s="1"/>
  <c r="F52" i="5"/>
  <c r="G46" i="5"/>
  <c r="F46" i="5"/>
  <c r="G45" i="5"/>
  <c r="F45" i="5"/>
  <c r="G43" i="5"/>
  <c r="F43" i="5"/>
  <c r="G42" i="5"/>
  <c r="F42" i="5"/>
  <c r="G41" i="5"/>
  <c r="G38" i="5" s="1"/>
  <c r="G34" i="5" s="1"/>
  <c r="G26" i="5" s="1"/>
  <c r="F41" i="5"/>
  <c r="G37" i="5"/>
  <c r="F37" i="5"/>
  <c r="G36" i="5"/>
  <c r="F36" i="5"/>
  <c r="F33" i="5"/>
  <c r="G31" i="5"/>
  <c r="F31" i="5"/>
  <c r="G30" i="5"/>
  <c r="F30" i="5"/>
  <c r="F28" i="5" s="1"/>
  <c r="F26" i="5" s="1"/>
  <c r="G24" i="5"/>
  <c r="F24" i="5"/>
  <c r="D56" i="5"/>
  <c r="D28" i="5"/>
  <c r="D50" i="5"/>
  <c r="C56" i="5"/>
  <c r="D36" i="5"/>
  <c r="C36" i="5"/>
  <c r="D31" i="5"/>
  <c r="C31" i="5"/>
  <c r="C28" i="5" s="1"/>
  <c r="C26" i="5" s="1"/>
  <c r="C25" i="5" s="1"/>
  <c r="D5" i="5"/>
  <c r="C5" i="5"/>
  <c r="F53" i="2"/>
  <c r="G53" i="2"/>
  <c r="G50" i="2"/>
  <c r="F50" i="2"/>
  <c r="G49" i="2"/>
  <c r="G48" i="2" s="1"/>
  <c r="F49" i="2"/>
  <c r="F48" i="2" s="1"/>
  <c r="G45" i="2"/>
  <c r="F45" i="2"/>
  <c r="F42" i="2" s="1"/>
  <c r="G40" i="2"/>
  <c r="F40" i="2"/>
  <c r="G39" i="2"/>
  <c r="G36" i="2" s="1"/>
  <c r="G12" i="2" s="1"/>
  <c r="F39" i="2"/>
  <c r="F36" i="2" s="1"/>
  <c r="G32" i="2"/>
  <c r="F32" i="2"/>
  <c r="G31" i="2"/>
  <c r="F31" i="2"/>
  <c r="G29" i="2"/>
  <c r="F29" i="2"/>
  <c r="G28" i="2"/>
  <c r="F28" i="2"/>
  <c r="G27" i="2"/>
  <c r="F27" i="2"/>
  <c r="G19" i="2"/>
  <c r="F19" i="2"/>
  <c r="G18" i="2"/>
  <c r="F18" i="2"/>
  <c r="G17" i="2"/>
  <c r="F17" i="2"/>
  <c r="G16" i="2"/>
  <c r="F16" i="2"/>
  <c r="D36" i="2"/>
  <c r="C36" i="2"/>
  <c r="D53" i="2"/>
  <c r="C53" i="2"/>
  <c r="D50" i="2"/>
  <c r="C50" i="2"/>
  <c r="D49" i="2"/>
  <c r="D48" i="2" s="1"/>
  <c r="C49" i="2"/>
  <c r="C48" i="2" s="1"/>
  <c r="C29" i="2"/>
  <c r="G10" i="2"/>
  <c r="G6" i="2" s="1"/>
  <c r="F8" i="2"/>
  <c r="F10" i="2"/>
  <c r="D10" i="2"/>
  <c r="C10" i="2"/>
  <c r="G8" i="2"/>
  <c r="D42" i="2"/>
  <c r="B14" i="4"/>
  <c r="G8" i="5"/>
  <c r="G6" i="5" s="1"/>
  <c r="G25" i="5" s="1"/>
  <c r="F38" i="5"/>
  <c r="F34" i="5"/>
  <c r="C38" i="5"/>
  <c r="F24" i="2"/>
  <c r="G24" i="2"/>
  <c r="F20" i="2"/>
  <c r="G20" i="2"/>
  <c r="F14" i="2"/>
  <c r="F12" i="2" s="1"/>
  <c r="G14" i="2"/>
  <c r="D24" i="2"/>
  <c r="D20" i="2" s="1"/>
  <c r="D14" i="2"/>
  <c r="C24" i="2"/>
  <c r="F8" i="5"/>
  <c r="F6" i="5" s="1"/>
  <c r="F25" i="5" s="1"/>
  <c r="D6" i="2"/>
  <c r="F6" i="2"/>
  <c r="C6" i="2"/>
  <c r="C8" i="5"/>
  <c r="C6" i="5"/>
  <c r="B29" i="4"/>
  <c r="B39" i="4"/>
  <c r="B26" i="4" s="1"/>
  <c r="B52" i="4"/>
  <c r="B49" i="4" s="1"/>
  <c r="B65" i="4"/>
  <c r="G56" i="5"/>
  <c r="G47" i="5"/>
  <c r="F56" i="5"/>
  <c r="F50" i="5"/>
  <c r="F47" i="5"/>
  <c r="C50" i="5"/>
  <c r="C47" i="5"/>
  <c r="C20" i="2"/>
  <c r="C34" i="5"/>
  <c r="G42" i="2"/>
  <c r="C42" i="2"/>
  <c r="F33" i="2"/>
  <c r="G33" i="2"/>
  <c r="C33" i="2"/>
  <c r="C14" i="2"/>
  <c r="D38" i="5"/>
  <c r="D34" i="5" s="1"/>
  <c r="D26" i="5" s="1"/>
  <c r="C12" i="2"/>
  <c r="D12" i="2" l="1"/>
  <c r="D25" i="5"/>
</calcChain>
</file>

<file path=xl/sharedStrings.xml><?xml version="1.0" encoding="utf-8"?>
<sst xmlns="http://schemas.openxmlformats.org/spreadsheetml/2006/main" count="372" uniqueCount="259">
  <si>
    <t>Наименование учреждения</t>
  </si>
  <si>
    <t>Коды</t>
  </si>
  <si>
    <t>Дата:</t>
  </si>
  <si>
    <t>ИНН/КПП</t>
  </si>
  <si>
    <t>по ОКПО</t>
  </si>
  <si>
    <t>по ОКПО:</t>
  </si>
  <si>
    <t>Единица измерения: руб.</t>
  </si>
  <si>
    <t>по ОКЕИ:</t>
  </si>
  <si>
    <t>по ППП:</t>
  </si>
  <si>
    <t>Распорядитель:</t>
  </si>
  <si>
    <t xml:space="preserve">УТВЕРЖДАЮ </t>
  </si>
  <si>
    <t>________________________________________</t>
  </si>
  <si>
    <t>(подпись)                              (расшифровка подписи)</t>
  </si>
  <si>
    <t>"____"___________________________20____г.</t>
  </si>
  <si>
    <t>Форма по</t>
  </si>
  <si>
    <t>КФД:</t>
  </si>
  <si>
    <t>I. Сведения о деятельности учреждения</t>
  </si>
  <si>
    <t>II. Показатели финансового состояния учреждения</t>
  </si>
  <si>
    <t>Наименования показателя</t>
  </si>
  <si>
    <t>Сумма</t>
  </si>
  <si>
    <t xml:space="preserve">I. Нефинансовые активы, всего: </t>
  </si>
  <si>
    <t xml:space="preserve">    из них:</t>
  </si>
  <si>
    <t>1.1. Общая балансовая стоимость недвижимого государственного имущества, всего</t>
  </si>
  <si>
    <t xml:space="preserve">        в том числе:</t>
  </si>
  <si>
    <t>1.1.1. Стоимость имущества, закрепленного собственником имущества за учреждением на праве оперативного управления</t>
  </si>
  <si>
    <t>1.1.2. Стоимость имущества, приобретенного учреждением за счет выделенных собственником имущества учреждения средств</t>
  </si>
  <si>
    <t>1.1.3. Стоимость имущества, приобретенного учреждением за счет доходов, полученных от приносящей доход деятельности</t>
  </si>
  <si>
    <t>1.1.4. Остаточная стоимость недвижимого государственного имущества</t>
  </si>
  <si>
    <t>1.2. Общая балансовая стоимость движимого государственного имущества, всего</t>
  </si>
  <si>
    <t>1.2.1. Общая балансовая стоимость особо ценного движимого имущества</t>
  </si>
  <si>
    <t>1.2.2. Остаточная стоимость особо ценного движимого имущества</t>
  </si>
  <si>
    <t>II. Финансовые активы, всего:</t>
  </si>
  <si>
    <t xml:space="preserve">     из них:</t>
  </si>
  <si>
    <t xml:space="preserve">2.1. Дебиторская задолженность по доходам, полученным за счет средств бюджета </t>
  </si>
  <si>
    <t xml:space="preserve">2.2. Дебиторская задолженность по выданным авансам, полученным за счет средств бюджета, всего: </t>
  </si>
  <si>
    <t>2.2.1. по выданным авансам за услуги связи</t>
  </si>
  <si>
    <t>2.2.2. по выданным авансам на транспортные услуги</t>
  </si>
  <si>
    <t>2.2.3. по выданным авансам на коммунальные услуги</t>
  </si>
  <si>
    <t>2.2.4. по выданным авансам на услуги по содержанию имущества</t>
  </si>
  <si>
    <t>2.2.5. по выданным авансам на прочие услуги</t>
  </si>
  <si>
    <t>2.2.6. по выданным авансам на приобретение основных средств</t>
  </si>
  <si>
    <t>2.2.7. по выданным авансам на приобретение материальных запасов</t>
  </si>
  <si>
    <t>2.2.8. по выданным авансам на прочие расходы</t>
  </si>
  <si>
    <t>2.3. Дебиторская задолженность по выданным авансам за счет доходов, полученных от приносящей доход деятельности, всего:</t>
  </si>
  <si>
    <t>2.3.1. по выданным авансам на услуги связи</t>
  </si>
  <si>
    <t>2.3.2. по выданным авансам на транспортные услуги</t>
  </si>
  <si>
    <t>2.3.3. по выданным авансам на коммунальные услуги</t>
  </si>
  <si>
    <t>2.3.4. по выданным авансам на услуги по содержанию имущества</t>
  </si>
  <si>
    <t>2.3.5. по выданным авансам на прочие услуги</t>
  </si>
  <si>
    <t>2.3.6. по выданным авансам на приобретение основных средств</t>
  </si>
  <si>
    <t>2.3.7. по выданным авансам на приобретение материальных запасов</t>
  </si>
  <si>
    <t>2.3.8. по выданным авансам на прочие расходы</t>
  </si>
  <si>
    <t>III. Обязательства, всего</t>
  </si>
  <si>
    <t xml:space="preserve">      из них:</t>
  </si>
  <si>
    <t>3.1. Просроченная кредиторская задолженность</t>
  </si>
  <si>
    <t>3.2. Кредиторская задолженность по расчетам  с поставщиками и подрядчиками за счет средств бюджета, всего:</t>
  </si>
  <si>
    <t xml:space="preserve">       в том числе:</t>
  </si>
  <si>
    <t>3.2.1. по начислениям на выплаты по оплате труда</t>
  </si>
  <si>
    <t>3.2.2. по оплате услуг связи</t>
  </si>
  <si>
    <t>3.2.3. по оплате транспортных услуг</t>
  </si>
  <si>
    <t>3.2.4. по оплате коммунальных услуг</t>
  </si>
  <si>
    <t>3.2.5. по оплате услуг по содержанию имущества</t>
  </si>
  <si>
    <t>3.2.6. по оплате прочих услуг</t>
  </si>
  <si>
    <t>3.2.7. по приобретению основных средств</t>
  </si>
  <si>
    <t>3.2.8. по приобретению материальных запасов</t>
  </si>
  <si>
    <t>3.2.9. по оплате прочих расходов</t>
  </si>
  <si>
    <t>3.3. Кредиторская задолженность по расчетам с поставщиками и подрядчиками за счет доходов, полученных от приносящей доход деятельности, всего:</t>
  </si>
  <si>
    <t>3.3.1. по начислениям на выплаты по оплате труда</t>
  </si>
  <si>
    <t>3.3.2. по оплате услуг связи</t>
  </si>
  <si>
    <t>3.3.3. по оплате транспортных услуг</t>
  </si>
  <si>
    <t>3.3.5. по оплате услуг по содержанию имущества</t>
  </si>
  <si>
    <t>3.3.6. по оплате прочих услуг</t>
  </si>
  <si>
    <t>3.3.7. по приобретению основных средств</t>
  </si>
  <si>
    <t>3.3.8. по приобретению материальных запасов</t>
  </si>
  <si>
    <t>3.3.9. по оплате прочих расходов</t>
  </si>
  <si>
    <t>3.3.10. по платежам в бюджет</t>
  </si>
  <si>
    <t>3.3.11. по прочим расчетам с кредиторами</t>
  </si>
  <si>
    <t>III. Показатели по поступлениям и выплатам учреждения</t>
  </si>
  <si>
    <t>Наименование показателя</t>
  </si>
  <si>
    <t>Код по бюджетной классификации сектора государственного управления</t>
  </si>
  <si>
    <t>В том числе:</t>
  </si>
  <si>
    <t>операции по лицевым счетам, открытым в Министерстве финансов Пермского края</t>
  </si>
  <si>
    <t>операции по лицевым счетам, открытым в кредитных организациях</t>
  </si>
  <si>
    <t>Планируемый остаток средств на начало планируемого года</t>
  </si>
  <si>
    <t>Поступления, всего:</t>
  </si>
  <si>
    <t>в том числе:</t>
  </si>
  <si>
    <t>Субсидий на возмещение нормативных затрат, связанных с оказанием учреждением в соответствии с государственным заданием государственных услуг (выполнением работ)</t>
  </si>
  <si>
    <t>Планируемый остаток средств на конец планируемого года</t>
  </si>
  <si>
    <t>Целевые субсидии</t>
  </si>
  <si>
    <t>Бюджетные инвестиции</t>
  </si>
  <si>
    <t>Выплаты, всего (кроме целевых субсидий и бюджетных инвестиций):</t>
  </si>
  <si>
    <t>Оплата труда и начисления на выплаты по оплате труда, всего:</t>
  </si>
  <si>
    <t>из них:</t>
  </si>
  <si>
    <t>Заработная плата</t>
  </si>
  <si>
    <t>Прочие выплаты</t>
  </si>
  <si>
    <t>Компенсация на книгоиздательскую продукцию</t>
  </si>
  <si>
    <t>Начисления на оплату труда</t>
  </si>
  <si>
    <t>Оплата работ, услуг, всего:</t>
  </si>
  <si>
    <t>Услуги связи</t>
  </si>
  <si>
    <t>Транспортные услуги</t>
  </si>
  <si>
    <t>Коммунальные услуги, всего</t>
  </si>
  <si>
    <t>Специальные</t>
  </si>
  <si>
    <t>Оплата тепловой энергии</t>
  </si>
  <si>
    <t>Оплата электрической энергии</t>
  </si>
  <si>
    <t>Оплата водоснабжения</t>
  </si>
  <si>
    <t>Арендная плата за пользование имуществом</t>
  </si>
  <si>
    <t>Услуги по содержанию имущества</t>
  </si>
  <si>
    <t>Прочие услуги</t>
  </si>
  <si>
    <t>Социальное обеспечение, всего:</t>
  </si>
  <si>
    <t>Пособия по социальной помощи населению</t>
  </si>
  <si>
    <t>Прочие расходы, всего:</t>
  </si>
  <si>
    <t>Прочие расходы</t>
  </si>
  <si>
    <t>Налог на имущество</t>
  </si>
  <si>
    <t>Земельный налог</t>
  </si>
  <si>
    <t>Транспортный налог</t>
  </si>
  <si>
    <t>Поступление нефинансовых активов, всего:</t>
  </si>
  <si>
    <t>Увеличение стоимости основных средств</t>
  </si>
  <si>
    <t>Увеличение стоимости материальных запасов</t>
  </si>
  <si>
    <t>Приобретение котельно-печного топлива</t>
  </si>
  <si>
    <t>СПРАВОЧНО:</t>
  </si>
  <si>
    <t>Объем публичных обязательств всего, в том числе:</t>
  </si>
  <si>
    <t>Меры социальной поддержки детей-сирот и детей, оставшихся без попечения родителей</t>
  </si>
  <si>
    <t>Закон Пермской области от 30.11.2004 № 1837-391 "О стипендиальном обеспечении и дополнительных формах материальной поддержки обучающихся и студентов образовательных учреждений начального и среднего профессионального образования"</t>
  </si>
  <si>
    <t>Закон Пермской области от 30.11.2004 № 1845-395 "О социальной поддержке отдельных категорий граждан, работающих и проживающих в сельской местности и поселках городского типа (рабочих поселках), по оплате жилищно-коммунальных услуг"</t>
  </si>
  <si>
    <t>Закон Пермского края от 23.12.2010 № 729-ПК «О дополнительных мерах социальной поддержки отдельных категорий лиц, которым присуждена ученая степень кандидата наук, доктора наук, работающих в образовательных учреждениях Пермского края»</t>
  </si>
  <si>
    <t>Закон Пермского края от 23.12.2010 № 730-ПК «О компенсации фактически произведенных расходов на приобретение абонементных билетов на проезд железнодорожным транспортом общего пользования пригородного сообщения»</t>
  </si>
  <si>
    <t>Х</t>
  </si>
  <si>
    <t>211 (000000000000)</t>
  </si>
  <si>
    <t>212 (000000000000)</t>
  </si>
  <si>
    <t>212 (400400000000)</t>
  </si>
  <si>
    <t>213 (000000000000)</t>
  </si>
  <si>
    <t>221 (000000000000)</t>
  </si>
  <si>
    <t>222 (000000000000)</t>
  </si>
  <si>
    <t>223 (000000000000)</t>
  </si>
  <si>
    <t>223 (400100000000)</t>
  </si>
  <si>
    <t>223 (400200000000)</t>
  </si>
  <si>
    <t>223 (400300000000)</t>
  </si>
  <si>
    <t>224 (000000000000)</t>
  </si>
  <si>
    <t>225 (000000000000)</t>
  </si>
  <si>
    <t>226 (000000000000)</t>
  </si>
  <si>
    <t>262 (000000000000)</t>
  </si>
  <si>
    <t>290 (000000000000)</t>
  </si>
  <si>
    <t>290 (400600000000)</t>
  </si>
  <si>
    <t>290 (400700000000)</t>
  </si>
  <si>
    <t>290 (400800000000)</t>
  </si>
  <si>
    <t>310 (000000000000)</t>
  </si>
  <si>
    <t>340 (000000000000)</t>
  </si>
  <si>
    <t>340 (400900000000)</t>
  </si>
  <si>
    <t>IV. Показатели по поступлениям и выплатам учреждения</t>
  </si>
  <si>
    <t>Поступления от оказания учреждением услуг (выполнения работ), предоставление которых для физических и юридических лиц осуществляется на платной основе, а также от иных видов деятельности всего:</t>
  </si>
  <si>
    <t>Выплаты, всего :</t>
  </si>
  <si>
    <t>Руководитель учреждения</t>
  </si>
  <si>
    <t>(уполномоченное лицо)</t>
  </si>
  <si>
    <t>Исполнитель</t>
  </si>
  <si>
    <t xml:space="preserve">  (подпись)                                     (расшифровка подписи)</t>
  </si>
  <si>
    <t>СВЕДЕНИЯ</t>
  </si>
  <si>
    <t>ОБ ОПЕРАЦИЯХ С ЦЕЛЕВЫМИ СУБСИДИЯМИ, ПРЕДОСТАВЛЯЕМЫМИ</t>
  </si>
  <si>
    <t>КОДЫ</t>
  </si>
  <si>
    <t>Форма по ОКУД</t>
  </si>
  <si>
    <t>Дата</t>
  </si>
  <si>
    <t>Государственное  учреждение (подразделение)</t>
  </si>
  <si>
    <t>Дата предоставления предыдущих сведений</t>
  </si>
  <si>
    <t>Наименование бюджета</t>
  </si>
  <si>
    <t>Бюджет Пермского края</t>
  </si>
  <si>
    <t>по ОКАТО</t>
  </si>
  <si>
    <t>Наименование органа, осуществляющего функции и полномочия учредителя</t>
  </si>
  <si>
    <t>Глава по БК</t>
  </si>
  <si>
    <t>Наименование органа, осуществляющего ведение лицевого счета по иным субсидиям</t>
  </si>
  <si>
    <t>Министерство финансов Пермского края</t>
  </si>
  <si>
    <t>по ОКЕИ</t>
  </si>
  <si>
    <t>Единица измерения: руб. (с точностью до второго десятичного знака)</t>
  </si>
  <si>
    <t>по ОКВ</t>
  </si>
  <si>
    <t xml:space="preserve">Наименование субсидии </t>
  </si>
  <si>
    <t xml:space="preserve">Код субсидии </t>
  </si>
  <si>
    <t>Код КОСГУ</t>
  </si>
  <si>
    <t>Планируемые</t>
  </si>
  <si>
    <t>код</t>
  </si>
  <si>
    <t>сумма</t>
  </si>
  <si>
    <t>поступления</t>
  </si>
  <si>
    <t>выплаты</t>
  </si>
  <si>
    <t> ВСЕГО</t>
  </si>
  <si>
    <t>Номер страницы</t>
  </si>
  <si>
    <t>Всего страниц</t>
  </si>
  <si>
    <t>Руководитель</t>
  </si>
  <si>
    <t>Отметка органа, осуществляющего ведение лицевого счета, о принятии настоящих сведений</t>
  </si>
  <si>
    <t>Ответственный исполнитель</t>
  </si>
  <si>
    <t>должность</t>
  </si>
  <si>
    <t>подпись</t>
  </si>
  <si>
    <t>расшифровка</t>
  </si>
  <si>
    <t xml:space="preserve">                                          УТВЕРЖДАЮ</t>
  </si>
  <si>
    <t>«_____»_________________  20___ г.</t>
  </si>
  <si>
    <t>«___»_____________20__ г.</t>
  </si>
  <si>
    <t>5906029329 / 590601001</t>
  </si>
  <si>
    <t xml:space="preserve">1.2. Виды деятельности учреждения: предоставление среднего профессионального образования;
предоставление начального профессионального образования;
обучение по общеобразовательным программам;
предоставление дополнительного профессионального образования.
</t>
  </si>
  <si>
    <t xml:space="preserve">1.1. Цели деятельности учреждения: реализация конституционных прав граждан на получение среднего профессионального образования, совершенствование их деловых качеств, подготовка их к выполнению трудовых функций. </t>
  </si>
  <si>
    <t>- приобретенного учреждением за счет за счет доходов, полученных от иной приносящей доход деятельности : 7700,00 руб.</t>
  </si>
  <si>
    <t>2014 год</t>
  </si>
  <si>
    <t>1003 5055903 320</t>
  </si>
  <si>
    <t>1003 5056001 340</t>
  </si>
  <si>
    <t>Мероприятия по организации оздоровления и отдыха детей</t>
  </si>
  <si>
    <t>_____________________________Попов А.Н.</t>
  </si>
  <si>
    <t>ГОСУДАРСТВЕННОМУ (МУНИЦИПАЛЬНОМУ) УЧРЕЖДЕНИЮ НА 2012 Г.</t>
  </si>
  <si>
    <t>Попов А.Н.</t>
  </si>
  <si>
    <r>
      <t>_______________________________</t>
    </r>
    <r>
      <rPr>
        <sz val="11"/>
        <rFont val="Times New Roman"/>
        <family val="1"/>
        <charset val="204"/>
      </rPr>
      <t>Попов А.Н.</t>
    </r>
  </si>
  <si>
    <t>Гранты, премии, добровольные пожертвования</t>
  </si>
  <si>
    <t>Поступления от деятельности, относящимся к иным видам деятельности, всего (от сдачи имущества в аренду)</t>
  </si>
  <si>
    <t>Прочие безвозмездные поступления (в т.ч. возмещение арендаторами коммунальных услуг)</t>
  </si>
  <si>
    <t>телефон (342) 2 602 602</t>
  </si>
  <si>
    <t>(за счет внебюджетных источников), руб.</t>
  </si>
  <si>
    <t>(за счет средств бюджета),  руб.</t>
  </si>
  <si>
    <t>Разрешенный к использованию остаток субсидии прошлых лет на начало 2012г.</t>
  </si>
  <si>
    <t>- приобретенного учреждением за счет выделенных собственником имущества учреждения средств: 56 295 132,25 руб.</t>
  </si>
  <si>
    <t>1.4. Общая балансовая стоимость недвижимого государственного имущества, закрепленного собственником имущества за учреждением на праве оперативного управления, на дату составления Плана, всего: 56 302 832,25 руб.</t>
  </si>
  <si>
    <t>1.5. Общая балансовая стоимость движимого государственного имущества на дату составления Плана: 75 292 153,77 руб.,                               в том числе балансовая стоимость особо ценного движимого имущества : 59 958 119,70 руб.</t>
  </si>
  <si>
    <t>Доходы от оказания услуг, всего:</t>
  </si>
  <si>
    <t>-дополнительные образовательные услуги</t>
  </si>
  <si>
    <t>-издательский центр</t>
  </si>
  <si>
    <t>-подготовительные курсы</t>
  </si>
  <si>
    <t>-очное обучение</t>
  </si>
  <si>
    <t>-электронная библиотека</t>
  </si>
  <si>
    <t>-мастерские (без НДС)</t>
  </si>
  <si>
    <t>-предоставление общежития (без НДС)</t>
  </si>
  <si>
    <t>-заочное обучение (с дистанционным и итоговой государственной аттестацией)</t>
  </si>
  <si>
    <t>1.3. Перечень услуг (работ), осуществляемых на платной основе: предоставление среднего профессионального образования;
предоставление начального профессионального образования;
обучение по общеобразовательным программам;
предоставление дополнительного профессионального образования;                                                                                                                                  Согласно п.2.5.3 Устава:                                                                                                                                                                                                                        - относящиеся к иным видам деятельности (подготовка лиц, изъявляющих желание поступить на обучение в Учреждение, обучение по дополнительным образовательным программам, преподавание специальных курсов и циклов дисциплин, репетиторство, экстернат, дистанционное  обучение, занятия с обучающимися углубленным изучением предметов и другие услуги, повышение квалификации, профессиональная подготовка и переподготовка специалистов, государственная (итоговая) аттестация лиц, завершивших обучение в форме самообразования, экстерната или в другом учебном заведении, не имеющем государственной аккредитации; проведение семинаров, консультаций, стажировок, конкурсов, олимпиад, экскурсий, туристических походов и поездок, культурно-массовых и спортивных мероприятий;   организация и (или) проведение ярмарок, выставок-продаж, симпозиумов, 
учебно-производственная деятельность мастерских подразделений Учреждения;
оказание копировально-множительных услуг, тиражирование учебных, учебно-методических, информационно-аналитических и других материалов и др.</t>
  </si>
  <si>
    <t>"____"___________________20____г.</t>
  </si>
  <si>
    <t>государственное бюджетное образовательное учреждение среднего профессионального образования "Пермский политехническийколледж имени Н.Г. Славянова"</t>
  </si>
  <si>
    <t>от  « _____»   _____________________   20___г.</t>
  </si>
  <si>
    <t>Стипендиальное обеспечение и дополнительные формы материальной поддержки обучающихся  в образовательных учреждениях начального и среднего профессионального образования</t>
  </si>
  <si>
    <t>Долгосрочная целевая программа "Энергосбережение и повышение энергетической эффективности в Пермском крае на 2010-2020 годы"</t>
  </si>
  <si>
    <t>государственное бюджетное образовательное учреждение среднего профессионального образования "Пермский политехнический колледж имени Н.Г. Славянова"</t>
  </si>
  <si>
    <t>Главный бухгалтер учреждения</t>
  </si>
  <si>
    <r>
      <t>_________________________________</t>
    </r>
    <r>
      <rPr>
        <sz val="11"/>
        <rFont val="Times New Roman"/>
        <family val="1"/>
        <charset val="204"/>
      </rPr>
      <t>Богатырь С.В.</t>
    </r>
  </si>
  <si>
    <r>
      <t>________________________________</t>
    </r>
    <r>
      <rPr>
        <sz val="11"/>
        <rFont val="Times New Roman"/>
        <family val="1"/>
        <charset val="204"/>
      </rPr>
      <t>Богатырь С.В.</t>
    </r>
  </si>
  <si>
    <t>Главный бухгалтер</t>
  </si>
  <si>
    <t>Богатырь С.В.</t>
  </si>
  <si>
    <t xml:space="preserve">                                                                      (подпись)      (расшифровка подписи)</t>
  </si>
  <si>
    <t>Мероприятия, направленные на снижение уровня преступности</t>
  </si>
  <si>
    <t>1003 5058509 310</t>
  </si>
  <si>
    <t>1003 5058510 320</t>
  </si>
  <si>
    <t>НПО : предоставление начального профессионального бразования (автомеханик)</t>
  </si>
  <si>
    <t>НПО: иные виды деятельности</t>
  </si>
  <si>
    <t>824112001</t>
  </si>
  <si>
    <t>824112015</t>
  </si>
  <si>
    <t>824112002</t>
  </si>
  <si>
    <t>ПРОЕКТ Плана финансово-хозяйственной деятельности</t>
  </si>
  <si>
    <t xml:space="preserve">на 2013  год и плановый период </t>
  </si>
  <si>
    <t>Министерство образования Пермского края</t>
  </si>
  <si>
    <t>3.2.10. по платежам в бюджет                                                                                                                                             (налог на землю, имущество за 4 кв.12г.-1279 тыс.руб.)</t>
  </si>
  <si>
    <t xml:space="preserve">3.2.11. по прочим расчетам с кредиторами </t>
  </si>
  <si>
    <t>3.3.4. по оплате коммунальных услуг (за декабрь 2012г.)</t>
  </si>
  <si>
    <t>Всего 2013 год</t>
  </si>
  <si>
    <t>2015 год</t>
  </si>
  <si>
    <t>Министерства образования Пермского края</t>
  </si>
  <si>
    <t xml:space="preserve">Руководитель </t>
  </si>
  <si>
    <t xml:space="preserve">                                           Руководитель </t>
  </si>
  <si>
    <t xml:space="preserve">                                           Министерства образования</t>
  </si>
  <si>
    <t xml:space="preserve">                                           Пермского края</t>
  </si>
  <si>
    <t xml:space="preserve">                                           _____________________________________ </t>
  </si>
  <si>
    <t xml:space="preserve">                                           «_____»____________________ 20__г.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</si>
</sst>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 Cyr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 Cyr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Arial Cyr"/>
      <charset val="204"/>
    </font>
    <font>
      <b/>
      <sz val="12.5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thin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1" fillId="0" borderId="0" xfId="0" applyFont="1" applyAlignment="1">
      <alignment horizontal="justify"/>
    </xf>
    <xf numFmtId="0" fontId="3" fillId="0" borderId="0" xfId="0" applyFont="1" applyAlignment="1">
      <alignment vertical="top" wrapText="1"/>
    </xf>
    <xf numFmtId="0" fontId="2" fillId="0" borderId="0" xfId="0" applyFont="1"/>
    <xf numFmtId="0" fontId="3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4" fillId="0" borderId="0" xfId="0" applyFont="1" applyAlignment="1"/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7" fillId="0" borderId="0" xfId="0" applyFont="1"/>
    <xf numFmtId="0" fontId="1" fillId="0" borderId="0" xfId="0" applyFont="1" applyAlignment="1">
      <alignment wrapText="1"/>
    </xf>
    <xf numFmtId="0" fontId="7" fillId="0" borderId="4" xfId="0" applyFont="1" applyBorder="1"/>
    <xf numFmtId="0" fontId="7" fillId="0" borderId="5" xfId="0" applyFont="1" applyBorder="1"/>
    <xf numFmtId="0" fontId="7" fillId="0" borderId="0" xfId="0" applyFont="1" applyAlignment="1">
      <alignment horizontal="right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right" wrapText="1"/>
    </xf>
    <xf numFmtId="0" fontId="7" fillId="0" borderId="6" xfId="0" applyFont="1" applyBorder="1"/>
    <xf numFmtId="0" fontId="7" fillId="0" borderId="7" xfId="0" applyFont="1" applyBorder="1"/>
    <xf numFmtId="0" fontId="7" fillId="0" borderId="7" xfId="0" applyFont="1" applyBorder="1" applyAlignment="1">
      <alignment horizontal="center" wrapText="1"/>
    </xf>
    <xf numFmtId="0" fontId="7" fillId="0" borderId="7" xfId="0" applyFont="1" applyBorder="1" applyAlignment="1">
      <alignment wrapText="1"/>
    </xf>
    <xf numFmtId="0" fontId="11" fillId="0" borderId="0" xfId="0" applyFont="1" applyAlignment="1">
      <alignment horizontal="center" wrapText="1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7" fillId="0" borderId="0" xfId="0" applyFont="1" applyBorder="1"/>
    <xf numFmtId="0" fontId="7" fillId="0" borderId="0" xfId="0" applyFont="1" applyBorder="1" applyAlignment="1">
      <alignment wrapText="1"/>
    </xf>
    <xf numFmtId="0" fontId="7" fillId="0" borderId="8" xfId="0" applyFont="1" applyBorder="1"/>
    <xf numFmtId="0" fontId="7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4" fontId="7" fillId="0" borderId="1" xfId="0" applyNumberFormat="1" applyFont="1" applyBorder="1"/>
    <xf numFmtId="0" fontId="7" fillId="0" borderId="8" xfId="0" applyFont="1" applyBorder="1" applyAlignment="1">
      <alignment wrapText="1"/>
    </xf>
    <xf numFmtId="4" fontId="2" fillId="0" borderId="3" xfId="0" applyNumberFormat="1" applyFont="1" applyBorder="1"/>
    <xf numFmtId="4" fontId="4" fillId="0" borderId="3" xfId="0" applyNumberFormat="1" applyFont="1" applyBorder="1" applyAlignment="1"/>
    <xf numFmtId="4" fontId="2" fillId="0" borderId="1" xfId="0" applyNumberFormat="1" applyFont="1" applyBorder="1" applyAlignment="1">
      <alignment wrapText="1"/>
    </xf>
    <xf numFmtId="4" fontId="2" fillId="0" borderId="1" xfId="0" applyNumberFormat="1" applyFont="1" applyBorder="1"/>
    <xf numFmtId="0" fontId="2" fillId="0" borderId="1" xfId="0" applyFont="1" applyBorder="1" applyAlignment="1">
      <alignment horizontal="center" vertical="justify" wrapText="1"/>
    </xf>
    <xf numFmtId="0" fontId="13" fillId="0" borderId="0" xfId="0" applyFont="1"/>
    <xf numFmtId="0" fontId="12" fillId="0" borderId="0" xfId="0" applyFont="1"/>
    <xf numFmtId="49" fontId="2" fillId="0" borderId="0" xfId="0" applyNumberFormat="1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49" fontId="2" fillId="0" borderId="1" xfId="0" applyNumberFormat="1" applyFont="1" applyBorder="1" applyAlignment="1">
      <alignment horizontal="center" vertical="top" wrapText="1"/>
    </xf>
    <xf numFmtId="4" fontId="2" fillId="0" borderId="1" xfId="0" applyNumberFormat="1" applyFont="1" applyBorder="1" applyAlignment="1">
      <alignment vertical="top"/>
    </xf>
    <xf numFmtId="4" fontId="2" fillId="0" borderId="1" xfId="0" applyNumberFormat="1" applyFont="1" applyBorder="1" applyAlignment="1">
      <alignment vertical="top" wrapText="1"/>
    </xf>
    <xf numFmtId="0" fontId="7" fillId="0" borderId="0" xfId="0" applyFont="1" applyBorder="1" applyAlignment="1">
      <alignment horizontal="right" wrapText="1"/>
    </xf>
    <xf numFmtId="0" fontId="7" fillId="0" borderId="0" xfId="0" applyFont="1" applyAlignment="1">
      <alignment vertical="top" wrapText="1"/>
    </xf>
    <xf numFmtId="0" fontId="10" fillId="0" borderId="0" xfId="0" applyFont="1" applyAlignment="1">
      <alignment vertical="center"/>
    </xf>
    <xf numFmtId="4" fontId="0" fillId="0" borderId="0" xfId="0" applyNumberFormat="1"/>
    <xf numFmtId="4" fontId="5" fillId="0" borderId="1" xfId="0" applyNumberFormat="1" applyFont="1" applyBorder="1" applyAlignment="1">
      <alignment vertical="top" wrapText="1"/>
    </xf>
    <xf numFmtId="0" fontId="13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5" fillId="0" borderId="0" xfId="0" applyFont="1"/>
    <xf numFmtId="0" fontId="0" fillId="0" borderId="0" xfId="0" applyFont="1"/>
    <xf numFmtId="4" fontId="5" fillId="0" borderId="1" xfId="0" applyNumberFormat="1" applyFont="1" applyBorder="1" applyAlignment="1">
      <alignment vertical="top"/>
    </xf>
    <xf numFmtId="4" fontId="5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vertical="center" wrapText="1"/>
    </xf>
    <xf numFmtId="0" fontId="15" fillId="0" borderId="0" xfId="0" applyFont="1" applyAlignment="1">
      <alignment vertical="center"/>
    </xf>
    <xf numFmtId="4" fontId="5" fillId="0" borderId="1" xfId="0" applyNumberFormat="1" applyFont="1" applyBorder="1"/>
    <xf numFmtId="0" fontId="5" fillId="0" borderId="3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/>
    </xf>
    <xf numFmtId="4" fontId="13" fillId="0" borderId="3" xfId="0" applyNumberFormat="1" applyFont="1" applyBorder="1" applyAlignment="1"/>
    <xf numFmtId="0" fontId="1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 wrapText="1"/>
    </xf>
    <xf numFmtId="14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Border="1" applyAlignment="1">
      <alignment wrapText="1"/>
    </xf>
    <xf numFmtId="49" fontId="7" fillId="0" borderId="1" xfId="0" applyNumberFormat="1" applyFont="1" applyBorder="1" applyAlignment="1">
      <alignment horizontal="center"/>
    </xf>
    <xf numFmtId="0" fontId="4" fillId="0" borderId="0" xfId="0" applyFont="1"/>
    <xf numFmtId="0" fontId="16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9" fontId="4" fillId="0" borderId="0" xfId="0" applyNumberFormat="1" applyFont="1" applyFill="1" applyBorder="1" applyAlignment="1">
      <alignment horizontal="left" vertical="top" wrapText="1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left" vertical="top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justify" wrapText="1"/>
    </xf>
    <xf numFmtId="0" fontId="2" fillId="0" borderId="2" xfId="0" applyFont="1" applyBorder="1" applyAlignment="1">
      <alignment horizontal="center" vertical="justify" wrapText="1"/>
    </xf>
    <xf numFmtId="0" fontId="2" fillId="0" borderId="2" xfId="0" applyFont="1" applyBorder="1" applyAlignment="1">
      <alignment horizontal="center" vertical="justify"/>
    </xf>
    <xf numFmtId="0" fontId="2" fillId="0" borderId="9" xfId="0" applyFont="1" applyBorder="1" applyAlignment="1">
      <alignment horizontal="center" vertical="justify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10" xfId="0" applyFont="1" applyBorder="1" applyAlignment="1">
      <alignment horizontal="center" vertical="justify" wrapText="1"/>
    </xf>
    <xf numFmtId="0" fontId="7" fillId="0" borderId="0" xfId="0" applyFont="1" applyAlignment="1">
      <alignment horizontal="left"/>
    </xf>
    <xf numFmtId="0" fontId="1" fillId="0" borderId="0" xfId="0" applyFont="1" applyAlignment="1">
      <alignment wrapText="1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1" fillId="0" borderId="0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7" fillId="0" borderId="0" xfId="0" applyFont="1" applyBorder="1"/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wrapText="1"/>
    </xf>
    <xf numFmtId="0" fontId="9" fillId="0" borderId="0" xfId="0" applyFont="1" applyAlignment="1">
      <alignment horizontal="left" vertical="center"/>
    </xf>
    <xf numFmtId="0" fontId="7" fillId="0" borderId="0" xfId="0" applyFont="1" applyAlignment="1">
      <alignment horizontal="center"/>
    </xf>
    <xf numFmtId="14" fontId="7" fillId="0" borderId="1" xfId="0" applyNumberFormat="1" applyFont="1" applyBorder="1" applyAlignment="1">
      <alignment horizontal="center"/>
    </xf>
    <xf numFmtId="49" fontId="16" fillId="0" borderId="0" xfId="0" applyNumberFormat="1" applyFont="1" applyFill="1" applyBorder="1" applyAlignment="1">
      <alignment horizontal="left" vertical="top" wrapText="1"/>
    </xf>
    <xf numFmtId="0" fontId="7" fillId="0" borderId="0" xfId="0" applyFont="1" applyBorder="1" applyAlignment="1">
      <alignment horizontal="center"/>
    </xf>
    <xf numFmtId="0" fontId="9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center" wrapText="1"/>
    </xf>
    <xf numFmtId="0" fontId="7" fillId="0" borderId="0" xfId="0" applyFont="1" applyAlignment="1">
      <alignment wrapText="1"/>
    </xf>
    <xf numFmtId="4" fontId="7" fillId="0" borderId="1" xfId="0" applyNumberFormat="1" applyFont="1" applyBorder="1" applyAlignment="1">
      <alignment horizontal="right"/>
    </xf>
    <xf numFmtId="4" fontId="7" fillId="0" borderId="1" xfId="0" applyNumberFormat="1" applyFont="1" applyBorder="1"/>
    <xf numFmtId="4" fontId="7" fillId="0" borderId="13" xfId="0" applyNumberFormat="1" applyFont="1" applyBorder="1"/>
    <xf numFmtId="4" fontId="7" fillId="0" borderId="14" xfId="0" applyNumberFormat="1" applyFont="1" applyBorder="1"/>
    <xf numFmtId="4" fontId="7" fillId="0" borderId="15" xfId="0" applyNumberFormat="1" applyFont="1" applyBorder="1"/>
    <xf numFmtId="4" fontId="7" fillId="0" borderId="16" xfId="0" applyNumberFormat="1" applyFont="1" applyBorder="1"/>
    <xf numFmtId="4" fontId="7" fillId="0" borderId="8" xfId="0" applyNumberFormat="1" applyFont="1" applyBorder="1"/>
    <xf numFmtId="4" fontId="7" fillId="0" borderId="17" xfId="0" applyNumberFormat="1" applyFont="1" applyBorder="1"/>
    <xf numFmtId="0" fontId="7" fillId="0" borderId="1" xfId="0" applyFont="1" applyBorder="1" applyAlignment="1">
      <alignment wrapText="1"/>
    </xf>
    <xf numFmtId="49" fontId="7" fillId="0" borderId="1" xfId="0" applyNumberFormat="1" applyFont="1" applyBorder="1" applyAlignment="1">
      <alignment horizontal="center"/>
    </xf>
    <xf numFmtId="0" fontId="7" fillId="0" borderId="1" xfId="0" applyFont="1" applyBorder="1"/>
    <xf numFmtId="0" fontId="1" fillId="0" borderId="18" xfId="0" applyFont="1" applyBorder="1" applyAlignment="1">
      <alignment wrapText="1"/>
    </xf>
    <xf numFmtId="0" fontId="11" fillId="0" borderId="0" xfId="0" applyFont="1" applyBorder="1" applyAlignment="1">
      <alignment horizontal="center" wrapText="1"/>
    </xf>
    <xf numFmtId="0" fontId="11" fillId="0" borderId="0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7" fillId="0" borderId="0" xfId="0" applyFont="1" applyBorder="1" applyAlignment="1">
      <alignment horizontal="right"/>
    </xf>
    <xf numFmtId="4" fontId="7" fillId="0" borderId="11" xfId="0" applyNumberFormat="1" applyFont="1" applyBorder="1"/>
    <xf numFmtId="4" fontId="7" fillId="0" borderId="12" xfId="0" applyNumberFormat="1" applyFont="1" applyBorder="1"/>
    <xf numFmtId="4" fontId="7" fillId="0" borderId="3" xfId="0" applyNumberFormat="1" applyFont="1" applyBorder="1"/>
    <xf numFmtId="0" fontId="7" fillId="0" borderId="4" xfId="0" applyFont="1" applyBorder="1"/>
    <xf numFmtId="0" fontId="7" fillId="0" borderId="20" xfId="0" applyFont="1" applyBorder="1" applyAlignment="1">
      <alignment horizontal="center" wrapText="1"/>
    </xf>
    <xf numFmtId="0" fontId="7" fillId="0" borderId="21" xfId="0" applyFont="1" applyBorder="1" applyAlignment="1">
      <alignment horizontal="center" wrapText="1"/>
    </xf>
    <xf numFmtId="0" fontId="7" fillId="0" borderId="22" xfId="0" applyFont="1" applyBorder="1" applyAlignment="1">
      <alignment horizontal="center" wrapText="1"/>
    </xf>
    <xf numFmtId="0" fontId="1" fillId="0" borderId="7" xfId="0" applyFont="1" applyBorder="1" applyAlignment="1">
      <alignment wrapText="1"/>
    </xf>
    <xf numFmtId="0" fontId="7" fillId="0" borderId="23" xfId="0" applyFont="1" applyBorder="1"/>
    <xf numFmtId="0" fontId="7" fillId="0" borderId="8" xfId="0" applyFont="1" applyBorder="1" applyAlignment="1">
      <alignment horizontal="center" wrapText="1"/>
    </xf>
    <xf numFmtId="0" fontId="7" fillId="0" borderId="8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2"/>
  <sheetViews>
    <sheetView workbookViewId="0">
      <selection activeCell="D35" sqref="D35"/>
    </sheetView>
  </sheetViews>
  <sheetFormatPr defaultRowHeight="12.75" x14ac:dyDescent="0.2"/>
  <cols>
    <col min="1" max="1" width="30.5703125" style="3" customWidth="1"/>
    <col min="2" max="2" width="26.140625" style="3" customWidth="1"/>
    <col min="3" max="3" width="16.140625" style="3" customWidth="1"/>
    <col min="4" max="4" width="13.7109375" style="3" customWidth="1"/>
    <col min="5" max="5" width="12.42578125" style="3" customWidth="1"/>
    <col min="6" max="16384" width="9.140625" style="3"/>
  </cols>
  <sheetData>
    <row r="1" spans="1:5" ht="15.75" x14ac:dyDescent="0.25">
      <c r="C1" s="4" t="s">
        <v>10</v>
      </c>
    </row>
    <row r="2" spans="1:5" ht="19.5" customHeight="1" x14ac:dyDescent="0.25">
      <c r="C2" s="86" t="s">
        <v>253</v>
      </c>
      <c r="D2" s="86"/>
      <c r="E2" s="86"/>
    </row>
    <row r="3" spans="1:5" ht="15.75" x14ac:dyDescent="0.25">
      <c r="C3" s="4" t="s">
        <v>252</v>
      </c>
    </row>
    <row r="4" spans="1:5" ht="15.75" x14ac:dyDescent="0.25">
      <c r="C4" s="4"/>
    </row>
    <row r="5" spans="1:5" ht="15.75" x14ac:dyDescent="0.25">
      <c r="C5" s="4"/>
    </row>
    <row r="7" spans="1:5" x14ac:dyDescent="0.2">
      <c r="C7" s="3" t="s">
        <v>11</v>
      </c>
    </row>
    <row r="8" spans="1:5" x14ac:dyDescent="0.2">
      <c r="C8" s="3" t="s">
        <v>12</v>
      </c>
    </row>
    <row r="10" spans="1:5" x14ac:dyDescent="0.2">
      <c r="C10" s="3" t="s">
        <v>13</v>
      </c>
    </row>
    <row r="15" spans="1:5" ht="16.5" x14ac:dyDescent="0.25">
      <c r="A15" s="81" t="s">
        <v>244</v>
      </c>
      <c r="B15" s="81"/>
      <c r="C15" s="81"/>
      <c r="D15" s="81"/>
      <c r="E15" s="81"/>
    </row>
    <row r="16" spans="1:5" ht="16.5" x14ac:dyDescent="0.25">
      <c r="A16" s="81" t="s">
        <v>245</v>
      </c>
      <c r="B16" s="81"/>
      <c r="C16" s="81"/>
      <c r="D16" s="81"/>
      <c r="E16" s="81"/>
    </row>
    <row r="17" spans="1:5" x14ac:dyDescent="0.2">
      <c r="A17" s="85"/>
      <c r="B17" s="85"/>
      <c r="C17" s="85"/>
      <c r="D17" s="85"/>
      <c r="E17" s="85"/>
    </row>
    <row r="19" spans="1:5" x14ac:dyDescent="0.2">
      <c r="A19" s="3" t="s">
        <v>224</v>
      </c>
    </row>
    <row r="21" spans="1:5" ht="17.25" customHeight="1" x14ac:dyDescent="0.2">
      <c r="A21" s="3" t="s">
        <v>0</v>
      </c>
      <c r="E21" s="5" t="s">
        <v>1</v>
      </c>
    </row>
    <row r="22" spans="1:5" ht="45.75" customHeight="1" x14ac:dyDescent="0.2">
      <c r="A22" s="84" t="s">
        <v>225</v>
      </c>
      <c r="B22" s="84"/>
      <c r="C22" s="84"/>
      <c r="D22" s="7" t="s">
        <v>14</v>
      </c>
      <c r="E22" s="82"/>
    </row>
    <row r="23" spans="1:5" x14ac:dyDescent="0.2">
      <c r="D23" s="7" t="s">
        <v>15</v>
      </c>
      <c r="E23" s="83"/>
    </row>
    <row r="24" spans="1:5" x14ac:dyDescent="0.2">
      <c r="D24" s="7" t="s">
        <v>2</v>
      </c>
      <c r="E24" s="76"/>
    </row>
    <row r="25" spans="1:5" ht="14.25" x14ac:dyDescent="0.2">
      <c r="A25" s="3" t="s">
        <v>3</v>
      </c>
      <c r="B25" s="44" t="s">
        <v>192</v>
      </c>
      <c r="D25" s="7" t="s">
        <v>5</v>
      </c>
      <c r="E25" s="5">
        <v>26607478</v>
      </c>
    </row>
    <row r="26" spans="1:5" ht="14.25" x14ac:dyDescent="0.2">
      <c r="A26" s="44"/>
      <c r="D26" s="7"/>
      <c r="E26" s="5"/>
    </row>
    <row r="27" spans="1:5" x14ac:dyDescent="0.2">
      <c r="A27" s="3" t="s">
        <v>6</v>
      </c>
      <c r="D27" s="7"/>
      <c r="E27" s="5"/>
    </row>
    <row r="28" spans="1:5" x14ac:dyDescent="0.2">
      <c r="D28" s="7" t="s">
        <v>7</v>
      </c>
      <c r="E28" s="5">
        <v>383</v>
      </c>
    </row>
    <row r="29" spans="1:5" x14ac:dyDescent="0.2">
      <c r="D29" s="7" t="s">
        <v>8</v>
      </c>
      <c r="E29" s="5">
        <v>830</v>
      </c>
    </row>
    <row r="30" spans="1:5" x14ac:dyDescent="0.2">
      <c r="A30" s="3" t="s">
        <v>9</v>
      </c>
      <c r="D30" s="7"/>
      <c r="E30" s="5"/>
    </row>
    <row r="31" spans="1:5" ht="15.75" x14ac:dyDescent="0.25">
      <c r="A31" s="80" t="s">
        <v>246</v>
      </c>
      <c r="D31" s="7"/>
      <c r="E31" s="5"/>
    </row>
    <row r="32" spans="1:5" ht="15.75" x14ac:dyDescent="0.25">
      <c r="A32" s="80"/>
      <c r="D32" s="7"/>
      <c r="E32" s="5"/>
    </row>
  </sheetData>
  <mergeCells count="6">
    <mergeCell ref="C2:E2"/>
    <mergeCell ref="A15:E15"/>
    <mergeCell ref="A16:E16"/>
    <mergeCell ref="E22:E23"/>
    <mergeCell ref="A22:C22"/>
    <mergeCell ref="A17:E17"/>
  </mergeCells>
  <phoneticPr fontId="6" type="noConversion"/>
  <pageMargins left="0.39370078740157483" right="0.19685039370078741" top="0.59055118110236227" bottom="0.39370078740157483" header="0.51181102362204722" footer="0.51181102362204722"/>
  <pageSetup paperSize="9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7"/>
  <sheetViews>
    <sheetView topLeftCell="A34" workbookViewId="0">
      <selection activeCell="A61" sqref="A61"/>
    </sheetView>
  </sheetViews>
  <sheetFormatPr defaultRowHeight="12.75" x14ac:dyDescent="0.2"/>
  <cols>
    <col min="1" max="1" width="84.140625" style="3" customWidth="1"/>
    <col min="2" max="2" width="23.28515625" style="3" customWidth="1"/>
    <col min="3" max="3" width="29.85546875" style="3" customWidth="1"/>
    <col min="4" max="4" width="18.42578125" style="3" customWidth="1"/>
    <col min="5" max="5" width="12.28515625" style="3" customWidth="1"/>
    <col min="6" max="16384" width="9.140625" style="3"/>
  </cols>
  <sheetData>
    <row r="1" spans="1:5" ht="19.5" customHeight="1" x14ac:dyDescent="0.25">
      <c r="A1" s="88" t="s">
        <v>16</v>
      </c>
      <c r="B1" s="88"/>
      <c r="C1" s="8"/>
      <c r="D1" s="8"/>
      <c r="E1" s="8"/>
    </row>
    <row r="2" spans="1:5" ht="15.75" x14ac:dyDescent="0.25">
      <c r="C2" s="4"/>
    </row>
    <row r="3" spans="1:5" ht="33" customHeight="1" x14ac:dyDescent="0.25">
      <c r="A3" s="87" t="s">
        <v>194</v>
      </c>
      <c r="B3" s="87"/>
      <c r="C3" s="4"/>
    </row>
    <row r="4" spans="1:5" ht="64.5" customHeight="1" x14ac:dyDescent="0.25">
      <c r="A4" s="89" t="s">
        <v>193</v>
      </c>
      <c r="B4" s="89"/>
      <c r="C4" s="4"/>
    </row>
    <row r="5" spans="1:5" ht="210.75" customHeight="1" x14ac:dyDescent="0.25">
      <c r="A5" s="87" t="s">
        <v>223</v>
      </c>
      <c r="B5" s="87"/>
      <c r="C5" s="4"/>
    </row>
    <row r="6" spans="1:5" ht="35.25" customHeight="1" x14ac:dyDescent="0.2">
      <c r="A6" s="87" t="s">
        <v>212</v>
      </c>
      <c r="B6" s="87"/>
      <c r="C6" s="9"/>
      <c r="D6" s="9"/>
      <c r="E6" s="9"/>
    </row>
    <row r="7" spans="1:5" s="46" customFormat="1" ht="14.25" customHeight="1" x14ac:dyDescent="0.2">
      <c r="A7" s="45" t="s">
        <v>211</v>
      </c>
    </row>
    <row r="8" spans="1:5" s="46" customFormat="1" ht="21.75" customHeight="1" x14ac:dyDescent="0.2">
      <c r="A8" s="45" t="s">
        <v>195</v>
      </c>
    </row>
    <row r="9" spans="1:5" s="46" customFormat="1" ht="27.75" customHeight="1" x14ac:dyDescent="0.2">
      <c r="A9" s="87" t="s">
        <v>213</v>
      </c>
      <c r="B9" s="87"/>
      <c r="C9" s="47"/>
      <c r="D9" s="47"/>
      <c r="E9" s="47"/>
    </row>
    <row r="11" spans="1:5" ht="15.75" x14ac:dyDescent="0.25">
      <c r="A11" s="88" t="s">
        <v>17</v>
      </c>
      <c r="B11" s="88"/>
      <c r="C11" s="8"/>
      <c r="D11" s="8"/>
      <c r="E11" s="8"/>
    </row>
    <row r="13" spans="1:5" x14ac:dyDescent="0.2">
      <c r="A13" s="6" t="s">
        <v>18</v>
      </c>
      <c r="B13" s="5" t="s">
        <v>19</v>
      </c>
    </row>
    <row r="14" spans="1:5" x14ac:dyDescent="0.2">
      <c r="A14" s="11" t="s">
        <v>20</v>
      </c>
      <c r="B14" s="38">
        <f>B16+B22</f>
        <v>305627860.90999997</v>
      </c>
      <c r="C14" s="77"/>
    </row>
    <row r="15" spans="1:5" ht="15.75" x14ac:dyDescent="0.25">
      <c r="A15" s="10" t="s">
        <v>21</v>
      </c>
      <c r="B15" s="39"/>
      <c r="C15" s="8"/>
      <c r="D15" s="8"/>
      <c r="E15" s="8"/>
    </row>
    <row r="16" spans="1:5" ht="15.75" x14ac:dyDescent="0.25">
      <c r="A16" s="10" t="s">
        <v>22</v>
      </c>
      <c r="B16" s="71">
        <v>212229943.66999999</v>
      </c>
      <c r="C16" s="8"/>
      <c r="D16" s="8"/>
      <c r="E16" s="8"/>
    </row>
    <row r="17" spans="1:2" x14ac:dyDescent="0.2">
      <c r="A17" s="10" t="s">
        <v>23</v>
      </c>
      <c r="B17" s="38"/>
    </row>
    <row r="18" spans="1:2" ht="25.5" x14ac:dyDescent="0.2">
      <c r="A18" s="10" t="s">
        <v>24</v>
      </c>
      <c r="B18" s="38">
        <v>212222243.66999999</v>
      </c>
    </row>
    <row r="19" spans="1:2" ht="25.5" x14ac:dyDescent="0.2">
      <c r="A19" s="10" t="s">
        <v>25</v>
      </c>
      <c r="B19" s="38">
        <v>212229943.66999999</v>
      </c>
    </row>
    <row r="20" spans="1:2" ht="25.5" x14ac:dyDescent="0.2">
      <c r="A20" s="10" t="s">
        <v>26</v>
      </c>
      <c r="B20" s="38">
        <v>7700</v>
      </c>
    </row>
    <row r="21" spans="1:2" x14ac:dyDescent="0.2">
      <c r="A21" s="10" t="s">
        <v>27</v>
      </c>
      <c r="B21" s="38">
        <v>29095350.190000001</v>
      </c>
    </row>
    <row r="22" spans="1:2" x14ac:dyDescent="0.2">
      <c r="A22" s="10" t="s">
        <v>28</v>
      </c>
      <c r="B22" s="38">
        <v>93397917.239999995</v>
      </c>
    </row>
    <row r="23" spans="1:2" x14ac:dyDescent="0.2">
      <c r="A23" s="10" t="s">
        <v>23</v>
      </c>
      <c r="B23" s="38"/>
    </row>
    <row r="24" spans="1:2" x14ac:dyDescent="0.2">
      <c r="A24" s="10" t="s">
        <v>29</v>
      </c>
      <c r="B24" s="38">
        <v>63174406.25</v>
      </c>
    </row>
    <row r="25" spans="1:2" x14ac:dyDescent="0.2">
      <c r="A25" s="10" t="s">
        <v>30</v>
      </c>
      <c r="B25" s="38">
        <v>26189039.620000001</v>
      </c>
    </row>
    <row r="26" spans="1:2" x14ac:dyDescent="0.2">
      <c r="A26" s="12" t="s">
        <v>31</v>
      </c>
      <c r="B26" s="38">
        <f>B28+B29+B39</f>
        <v>0</v>
      </c>
    </row>
    <row r="27" spans="1:2" x14ac:dyDescent="0.2">
      <c r="A27" s="10" t="s">
        <v>32</v>
      </c>
      <c r="B27" s="38"/>
    </row>
    <row r="28" spans="1:2" x14ac:dyDescent="0.2">
      <c r="A28" s="10" t="s">
        <v>33</v>
      </c>
      <c r="B28" s="38">
        <v>0</v>
      </c>
    </row>
    <row r="29" spans="1:2" x14ac:dyDescent="0.2">
      <c r="A29" s="10" t="s">
        <v>34</v>
      </c>
      <c r="B29" s="38">
        <f>B31+B32+B33+B34+B35+B36+B37+B38</f>
        <v>0</v>
      </c>
    </row>
    <row r="30" spans="1:2" x14ac:dyDescent="0.2">
      <c r="A30" s="10" t="s">
        <v>23</v>
      </c>
      <c r="B30" s="38"/>
    </row>
    <row r="31" spans="1:2" x14ac:dyDescent="0.2">
      <c r="A31" s="10" t="s">
        <v>35</v>
      </c>
      <c r="B31" s="38">
        <v>0</v>
      </c>
    </row>
    <row r="32" spans="1:2" x14ac:dyDescent="0.2">
      <c r="A32" s="10" t="s">
        <v>36</v>
      </c>
      <c r="B32" s="38">
        <v>0</v>
      </c>
    </row>
    <row r="33" spans="1:2" x14ac:dyDescent="0.2">
      <c r="A33" s="10" t="s">
        <v>37</v>
      </c>
      <c r="B33" s="38">
        <v>0</v>
      </c>
    </row>
    <row r="34" spans="1:2" x14ac:dyDescent="0.2">
      <c r="A34" s="10" t="s">
        <v>38</v>
      </c>
      <c r="B34" s="38">
        <v>0</v>
      </c>
    </row>
    <row r="35" spans="1:2" x14ac:dyDescent="0.2">
      <c r="A35" s="10" t="s">
        <v>39</v>
      </c>
      <c r="B35" s="38">
        <v>0</v>
      </c>
    </row>
    <row r="36" spans="1:2" x14ac:dyDescent="0.2">
      <c r="A36" s="10" t="s">
        <v>40</v>
      </c>
      <c r="B36" s="38">
        <v>0</v>
      </c>
    </row>
    <row r="37" spans="1:2" x14ac:dyDescent="0.2">
      <c r="A37" s="10" t="s">
        <v>41</v>
      </c>
      <c r="B37" s="38">
        <v>0</v>
      </c>
    </row>
    <row r="38" spans="1:2" x14ac:dyDescent="0.2">
      <c r="A38" s="10" t="s">
        <v>42</v>
      </c>
      <c r="B38" s="38">
        <v>0</v>
      </c>
    </row>
    <row r="39" spans="1:2" ht="25.5" x14ac:dyDescent="0.2">
      <c r="A39" s="10" t="s">
        <v>43</v>
      </c>
      <c r="B39" s="38">
        <f>B41+B42+B43+B44+B45+B46+B47+B48</f>
        <v>0</v>
      </c>
    </row>
    <row r="40" spans="1:2" x14ac:dyDescent="0.2">
      <c r="A40" s="10" t="s">
        <v>23</v>
      </c>
      <c r="B40" s="38"/>
    </row>
    <row r="41" spans="1:2" x14ac:dyDescent="0.2">
      <c r="A41" s="10" t="s">
        <v>44</v>
      </c>
      <c r="B41" s="38">
        <v>0</v>
      </c>
    </row>
    <row r="42" spans="1:2" x14ac:dyDescent="0.2">
      <c r="A42" s="10" t="s">
        <v>45</v>
      </c>
      <c r="B42" s="38">
        <v>0</v>
      </c>
    </row>
    <row r="43" spans="1:2" x14ac:dyDescent="0.2">
      <c r="A43" s="10" t="s">
        <v>46</v>
      </c>
      <c r="B43" s="38">
        <v>0</v>
      </c>
    </row>
    <row r="44" spans="1:2" x14ac:dyDescent="0.2">
      <c r="A44" s="10" t="s">
        <v>47</v>
      </c>
      <c r="B44" s="38">
        <v>0</v>
      </c>
    </row>
    <row r="45" spans="1:2" x14ac:dyDescent="0.2">
      <c r="A45" s="10" t="s">
        <v>48</v>
      </c>
      <c r="B45" s="38">
        <v>0</v>
      </c>
    </row>
    <row r="46" spans="1:2" x14ac:dyDescent="0.2">
      <c r="A46" s="10" t="s">
        <v>49</v>
      </c>
      <c r="B46" s="38">
        <v>0</v>
      </c>
    </row>
    <row r="47" spans="1:2" x14ac:dyDescent="0.2">
      <c r="A47" s="10" t="s">
        <v>50</v>
      </c>
      <c r="B47" s="38">
        <v>0</v>
      </c>
    </row>
    <row r="48" spans="1:2" x14ac:dyDescent="0.2">
      <c r="A48" s="10" t="s">
        <v>51</v>
      </c>
      <c r="B48" s="38">
        <v>0</v>
      </c>
    </row>
    <row r="49" spans="1:2" x14ac:dyDescent="0.2">
      <c r="A49" s="12" t="s">
        <v>52</v>
      </c>
      <c r="B49" s="38">
        <f>B51+B52+B65</f>
        <v>2040000</v>
      </c>
    </row>
    <row r="50" spans="1:2" x14ac:dyDescent="0.2">
      <c r="A50" s="10" t="s">
        <v>53</v>
      </c>
      <c r="B50" s="38"/>
    </row>
    <row r="51" spans="1:2" x14ac:dyDescent="0.2">
      <c r="A51" s="10" t="s">
        <v>54</v>
      </c>
      <c r="B51" s="38">
        <v>0</v>
      </c>
    </row>
    <row r="52" spans="1:2" ht="25.5" x14ac:dyDescent="0.2">
      <c r="A52" s="10" t="s">
        <v>55</v>
      </c>
      <c r="B52" s="38">
        <f>B54+B55+B56+B57+B58+B59+B60+B61+B62+B63+B64</f>
        <v>1200000</v>
      </c>
    </row>
    <row r="53" spans="1:2" x14ac:dyDescent="0.2">
      <c r="A53" s="10" t="s">
        <v>56</v>
      </c>
      <c r="B53" s="38"/>
    </row>
    <row r="54" spans="1:2" x14ac:dyDescent="0.2">
      <c r="A54" s="10" t="s">
        <v>57</v>
      </c>
      <c r="B54" s="38">
        <v>0</v>
      </c>
    </row>
    <row r="55" spans="1:2" x14ac:dyDescent="0.2">
      <c r="A55" s="10" t="s">
        <v>58</v>
      </c>
      <c r="B55" s="38">
        <v>0</v>
      </c>
    </row>
    <row r="56" spans="1:2" x14ac:dyDescent="0.2">
      <c r="A56" s="10" t="s">
        <v>59</v>
      </c>
      <c r="B56" s="38">
        <v>0</v>
      </c>
    </row>
    <row r="57" spans="1:2" x14ac:dyDescent="0.2">
      <c r="A57" s="10" t="s">
        <v>60</v>
      </c>
      <c r="B57" s="38">
        <v>0</v>
      </c>
    </row>
    <row r="58" spans="1:2" x14ac:dyDescent="0.2">
      <c r="A58" s="10" t="s">
        <v>61</v>
      </c>
      <c r="B58" s="38">
        <v>0</v>
      </c>
    </row>
    <row r="59" spans="1:2" x14ac:dyDescent="0.2">
      <c r="A59" s="10" t="s">
        <v>62</v>
      </c>
      <c r="B59" s="38">
        <v>0</v>
      </c>
    </row>
    <row r="60" spans="1:2" x14ac:dyDescent="0.2">
      <c r="A60" s="10" t="s">
        <v>63</v>
      </c>
      <c r="B60" s="38">
        <v>0</v>
      </c>
    </row>
    <row r="61" spans="1:2" x14ac:dyDescent="0.2">
      <c r="A61" s="10" t="s">
        <v>64</v>
      </c>
      <c r="B61" s="38">
        <v>0</v>
      </c>
    </row>
    <row r="62" spans="1:2" x14ac:dyDescent="0.2">
      <c r="A62" s="10" t="s">
        <v>65</v>
      </c>
      <c r="B62" s="38">
        <v>0</v>
      </c>
    </row>
    <row r="63" spans="1:2" ht="25.5" x14ac:dyDescent="0.2">
      <c r="A63" s="10" t="s">
        <v>247</v>
      </c>
      <c r="B63" s="38">
        <v>1200000</v>
      </c>
    </row>
    <row r="64" spans="1:2" x14ac:dyDescent="0.2">
      <c r="A64" s="10" t="s">
        <v>248</v>
      </c>
      <c r="B64" s="38"/>
    </row>
    <row r="65" spans="1:2" ht="25.5" x14ac:dyDescent="0.2">
      <c r="A65" s="10" t="s">
        <v>66</v>
      </c>
      <c r="B65" s="38">
        <f>B67+B68+B69+B70+B71+B72+B73+B74+B75+B76+B77</f>
        <v>840000</v>
      </c>
    </row>
    <row r="66" spans="1:2" x14ac:dyDescent="0.2">
      <c r="A66" s="10" t="s">
        <v>56</v>
      </c>
      <c r="B66" s="38"/>
    </row>
    <row r="67" spans="1:2" x14ac:dyDescent="0.2">
      <c r="A67" s="10" t="s">
        <v>67</v>
      </c>
      <c r="B67" s="38">
        <v>0</v>
      </c>
    </row>
    <row r="68" spans="1:2" x14ac:dyDescent="0.2">
      <c r="A68" s="10" t="s">
        <v>68</v>
      </c>
      <c r="B68" s="38">
        <v>0</v>
      </c>
    </row>
    <row r="69" spans="1:2" x14ac:dyDescent="0.2">
      <c r="A69" s="10" t="s">
        <v>69</v>
      </c>
      <c r="B69" s="38">
        <v>0</v>
      </c>
    </row>
    <row r="70" spans="1:2" x14ac:dyDescent="0.2">
      <c r="A70" s="10" t="s">
        <v>249</v>
      </c>
      <c r="B70" s="38">
        <v>840000</v>
      </c>
    </row>
    <row r="71" spans="1:2" x14ac:dyDescent="0.2">
      <c r="A71" s="10" t="s">
        <v>70</v>
      </c>
      <c r="B71" s="38">
        <v>0</v>
      </c>
    </row>
    <row r="72" spans="1:2" x14ac:dyDescent="0.2">
      <c r="A72" s="10" t="s">
        <v>71</v>
      </c>
      <c r="B72" s="38">
        <v>0</v>
      </c>
    </row>
    <row r="73" spans="1:2" x14ac:dyDescent="0.2">
      <c r="A73" s="10" t="s">
        <v>72</v>
      </c>
      <c r="B73" s="38">
        <v>0</v>
      </c>
    </row>
    <row r="74" spans="1:2" x14ac:dyDescent="0.2">
      <c r="A74" s="10" t="s">
        <v>73</v>
      </c>
      <c r="B74" s="38">
        <v>0</v>
      </c>
    </row>
    <row r="75" spans="1:2" x14ac:dyDescent="0.2">
      <c r="A75" s="10" t="s">
        <v>74</v>
      </c>
      <c r="B75" s="38">
        <v>0</v>
      </c>
    </row>
    <row r="76" spans="1:2" x14ac:dyDescent="0.2">
      <c r="A76" s="10" t="s">
        <v>75</v>
      </c>
      <c r="B76" s="38">
        <v>0</v>
      </c>
    </row>
    <row r="77" spans="1:2" x14ac:dyDescent="0.2">
      <c r="A77" s="10" t="s">
        <v>76</v>
      </c>
      <c r="B77" s="38">
        <v>0</v>
      </c>
    </row>
  </sheetData>
  <mergeCells count="7">
    <mergeCell ref="A9:B9"/>
    <mergeCell ref="A1:B1"/>
    <mergeCell ref="A11:B11"/>
    <mergeCell ref="A6:B6"/>
    <mergeCell ref="A3:B3"/>
    <mergeCell ref="A4:B4"/>
    <mergeCell ref="A5:B5"/>
  </mergeCells>
  <phoneticPr fontId="0" type="noConversion"/>
  <pageMargins left="0.59055118110236227" right="0.19685039370078741" top="0.59055118110236227" bottom="0.39370078740157483" header="0.51181102362204722" footer="0.51181102362204722"/>
  <pageSetup paperSize="9" scale="7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2"/>
  <sheetViews>
    <sheetView topLeftCell="A4" zoomScale="85" zoomScaleNormal="85" workbookViewId="0">
      <selection activeCell="F10" sqref="F10"/>
    </sheetView>
  </sheetViews>
  <sheetFormatPr defaultRowHeight="12.75" x14ac:dyDescent="0.2"/>
  <cols>
    <col min="1" max="1" width="66.42578125" customWidth="1"/>
    <col min="2" max="2" width="18.5703125" customWidth="1"/>
    <col min="3" max="3" width="15.140625" customWidth="1"/>
    <col min="4" max="4" width="14.5703125" customWidth="1"/>
    <col min="5" max="5" width="14.42578125" customWidth="1"/>
    <col min="6" max="6" width="14.85546875" customWidth="1"/>
    <col min="7" max="7" width="15.85546875" customWidth="1"/>
    <col min="9" max="9" width="11.7109375" bestFit="1" customWidth="1"/>
  </cols>
  <sheetData>
    <row r="1" spans="1:9" ht="19.5" customHeight="1" x14ac:dyDescent="0.2">
      <c r="A1" s="90" t="s">
        <v>77</v>
      </c>
      <c r="B1" s="90"/>
      <c r="C1" s="90"/>
      <c r="D1" s="90"/>
      <c r="E1" s="90"/>
      <c r="F1" s="90"/>
      <c r="G1" s="90"/>
    </row>
    <row r="2" spans="1:9" ht="24.75" customHeight="1" x14ac:dyDescent="0.2">
      <c r="A2" s="91" t="s">
        <v>209</v>
      </c>
      <c r="B2" s="91"/>
      <c r="C2" s="91"/>
      <c r="D2" s="91"/>
      <c r="E2" s="91"/>
      <c r="F2" s="91"/>
      <c r="G2" s="91"/>
    </row>
    <row r="3" spans="1:9" x14ac:dyDescent="0.2">
      <c r="A3" s="92" t="s">
        <v>78</v>
      </c>
      <c r="B3" s="94" t="s">
        <v>79</v>
      </c>
      <c r="C3" s="92" t="s">
        <v>250</v>
      </c>
      <c r="D3" s="92" t="s">
        <v>80</v>
      </c>
      <c r="E3" s="92"/>
      <c r="F3" s="92" t="s">
        <v>196</v>
      </c>
      <c r="G3" s="92" t="s">
        <v>251</v>
      </c>
    </row>
    <row r="4" spans="1:9" ht="79.5" customHeight="1" x14ac:dyDescent="0.2">
      <c r="A4" s="93"/>
      <c r="B4" s="95"/>
      <c r="C4" s="92"/>
      <c r="D4" s="42" t="s">
        <v>81</v>
      </c>
      <c r="E4" s="42" t="s">
        <v>82</v>
      </c>
      <c r="F4" s="92"/>
      <c r="G4" s="92"/>
    </row>
    <row r="5" spans="1:9" ht="20.25" customHeight="1" x14ac:dyDescent="0.2">
      <c r="A5" s="56" t="s">
        <v>83</v>
      </c>
      <c r="B5" s="13" t="s">
        <v>126</v>
      </c>
      <c r="C5" s="50">
        <v>0</v>
      </c>
      <c r="D5" s="50">
        <v>0</v>
      </c>
      <c r="E5" s="50"/>
      <c r="F5" s="50">
        <v>0</v>
      </c>
      <c r="G5" s="50">
        <v>0</v>
      </c>
    </row>
    <row r="6" spans="1:9" ht="18" customHeight="1" x14ac:dyDescent="0.2">
      <c r="A6" s="57" t="s">
        <v>84</v>
      </c>
      <c r="B6" s="13" t="s">
        <v>126</v>
      </c>
      <c r="C6" s="55">
        <f>C8+C10</f>
        <v>68906640.780000001</v>
      </c>
      <c r="D6" s="55">
        <f>D8+D10</f>
        <v>68906640.780000001</v>
      </c>
      <c r="E6" s="55"/>
      <c r="F6" s="55">
        <f>F8+F10</f>
        <v>69176246</v>
      </c>
      <c r="G6" s="55">
        <f>G8+G10</f>
        <v>71708696</v>
      </c>
    </row>
    <row r="7" spans="1:9" ht="15" x14ac:dyDescent="0.2">
      <c r="A7" s="56" t="s">
        <v>85</v>
      </c>
      <c r="B7" s="13" t="s">
        <v>126</v>
      </c>
      <c r="C7" s="50"/>
      <c r="D7" s="50"/>
      <c r="E7" s="50"/>
      <c r="F7" s="50"/>
      <c r="G7" s="50"/>
    </row>
    <row r="8" spans="1:9" ht="45" customHeight="1" x14ac:dyDescent="0.2">
      <c r="A8" s="56" t="s">
        <v>86</v>
      </c>
      <c r="B8" s="13" t="s">
        <v>126</v>
      </c>
      <c r="C8" s="55">
        <f>34185220+34182218.78</f>
        <v>68367438.780000001</v>
      </c>
      <c r="D8" s="55">
        <f>34185220+34182218.78</f>
        <v>68367438.780000001</v>
      </c>
      <c r="E8" s="55"/>
      <c r="F8" s="55">
        <f>30311300+38760420</f>
        <v>69071720</v>
      </c>
      <c r="G8" s="55">
        <f>31600100+40004070</f>
        <v>71604170</v>
      </c>
      <c r="I8" s="54"/>
    </row>
    <row r="9" spans="1:9" ht="18.75" customHeight="1" x14ac:dyDescent="0.2">
      <c r="A9" s="56" t="s">
        <v>87</v>
      </c>
      <c r="B9" s="13" t="s">
        <v>126</v>
      </c>
      <c r="C9" s="50">
        <v>0</v>
      </c>
      <c r="D9" s="50">
        <v>0</v>
      </c>
      <c r="E9" s="50"/>
      <c r="F9" s="50">
        <v>0</v>
      </c>
      <c r="G9" s="50">
        <v>0</v>
      </c>
    </row>
    <row r="10" spans="1:9" s="60" customFormat="1" ht="16.5" customHeight="1" x14ac:dyDescent="0.2">
      <c r="A10" s="57" t="s">
        <v>88</v>
      </c>
      <c r="B10" s="14" t="s">
        <v>126</v>
      </c>
      <c r="C10" s="55">
        <f>402177+137025</f>
        <v>539202</v>
      </c>
      <c r="D10" s="55">
        <f>402177+137025</f>
        <v>539202</v>
      </c>
      <c r="E10" s="55"/>
      <c r="F10" s="55">
        <f>55643+48883</f>
        <v>104526</v>
      </c>
      <c r="G10" s="55">
        <f>55643+48883</f>
        <v>104526</v>
      </c>
    </row>
    <row r="11" spans="1:9" ht="16.5" customHeight="1" x14ac:dyDescent="0.2">
      <c r="A11" s="56" t="s">
        <v>89</v>
      </c>
      <c r="B11" s="13" t="s">
        <v>126</v>
      </c>
      <c r="C11" s="50">
        <v>0</v>
      </c>
      <c r="D11" s="50">
        <v>0</v>
      </c>
      <c r="E11" s="50"/>
      <c r="F11" s="50">
        <v>0</v>
      </c>
      <c r="G11" s="50">
        <v>0</v>
      </c>
    </row>
    <row r="12" spans="1:9" ht="17.25" customHeight="1" x14ac:dyDescent="0.2">
      <c r="A12" s="59" t="s">
        <v>90</v>
      </c>
      <c r="B12" s="14"/>
      <c r="C12" s="55">
        <f>C14+C20+C33+C36+C42</f>
        <v>68367438.780000001</v>
      </c>
      <c r="D12" s="55">
        <f>D14+D20+D33+D36+D42</f>
        <v>68367438.780000001</v>
      </c>
      <c r="E12" s="55"/>
      <c r="F12" s="55">
        <f>F14+F20+F33+F36+F42</f>
        <v>69071723</v>
      </c>
      <c r="G12" s="55">
        <f>G14+G20+G33+G36+G42</f>
        <v>71604170</v>
      </c>
    </row>
    <row r="13" spans="1:9" ht="15" x14ac:dyDescent="0.2">
      <c r="A13" s="56" t="s">
        <v>85</v>
      </c>
      <c r="B13" s="13"/>
      <c r="C13" s="50"/>
      <c r="D13" s="50"/>
      <c r="E13" s="50"/>
      <c r="F13" s="50"/>
      <c r="G13" s="50"/>
    </row>
    <row r="14" spans="1:9" ht="18" customHeight="1" x14ac:dyDescent="0.2">
      <c r="A14" s="57" t="s">
        <v>91</v>
      </c>
      <c r="B14" s="14">
        <v>210</v>
      </c>
      <c r="C14" s="55">
        <f>C16+C17+C18+C19</f>
        <v>40844088.600000001</v>
      </c>
      <c r="D14" s="55">
        <f>D16+D17+D18+D19</f>
        <v>40844088.600000001</v>
      </c>
      <c r="E14" s="55"/>
      <c r="F14" s="55">
        <f>F16+F17+F18+F19</f>
        <v>43154969</v>
      </c>
      <c r="G14" s="55">
        <f>G16+G17+G18+G19</f>
        <v>44848463</v>
      </c>
    </row>
    <row r="15" spans="1:9" ht="15" x14ac:dyDescent="0.2">
      <c r="A15" s="56" t="s">
        <v>92</v>
      </c>
      <c r="B15" s="13"/>
      <c r="C15" s="50"/>
      <c r="D15" s="50"/>
      <c r="E15" s="50"/>
      <c r="F15" s="50"/>
      <c r="G15" s="50"/>
    </row>
    <row r="16" spans="1:9" ht="15" x14ac:dyDescent="0.2">
      <c r="A16" s="56" t="s">
        <v>93</v>
      </c>
      <c r="B16" s="13" t="s">
        <v>127</v>
      </c>
      <c r="C16" s="50">
        <f>15140208+16531366</f>
        <v>31671574</v>
      </c>
      <c r="D16" s="50">
        <f>15140208+16531366</f>
        <v>31671574</v>
      </c>
      <c r="E16" s="50"/>
      <c r="F16" s="50">
        <f>14916475+895008+17201666</f>
        <v>33013149</v>
      </c>
      <c r="G16" s="50">
        <f>14916475+922504+17924190</f>
        <v>33763169</v>
      </c>
      <c r="I16" s="54"/>
    </row>
    <row r="17" spans="1:7" ht="15" x14ac:dyDescent="0.2">
      <c r="A17" s="56" t="s">
        <v>94</v>
      </c>
      <c r="B17" s="13" t="s">
        <v>128</v>
      </c>
      <c r="C17" s="50">
        <f>10000+5869.6</f>
        <v>15869.6</v>
      </c>
      <c r="D17" s="50">
        <f>10000+5869.6</f>
        <v>15869.6</v>
      </c>
      <c r="E17" s="50"/>
      <c r="F17" s="50">
        <f>10000+3450</f>
        <v>13450</v>
      </c>
      <c r="G17" s="50">
        <f>10000+3450</f>
        <v>13450</v>
      </c>
    </row>
    <row r="18" spans="1:7" ht="15" x14ac:dyDescent="0.2">
      <c r="A18" s="56" t="s">
        <v>95</v>
      </c>
      <c r="B18" s="13" t="s">
        <v>129</v>
      </c>
      <c r="C18" s="50">
        <f>90000+58200</f>
        <v>148200</v>
      </c>
      <c r="D18" s="50">
        <f>90000+58200</f>
        <v>148200</v>
      </c>
      <c r="E18" s="50"/>
      <c r="F18" s="50">
        <f>90000+68400</f>
        <v>158400</v>
      </c>
      <c r="G18" s="50">
        <f>90000+68400</f>
        <v>158400</v>
      </c>
    </row>
    <row r="19" spans="1:7" ht="15" x14ac:dyDescent="0.2">
      <c r="A19" s="56" t="s">
        <v>96</v>
      </c>
      <c r="B19" s="13" t="s">
        <v>130</v>
      </c>
      <c r="C19" s="50">
        <f>4572342+4436103</f>
        <v>9008445</v>
      </c>
      <c r="D19" s="50">
        <f>4572342+4436103</f>
        <v>9008445</v>
      </c>
      <c r="E19" s="50"/>
      <c r="F19" s="50">
        <f>4504775+270292+5194903</f>
        <v>9969970</v>
      </c>
      <c r="G19" s="50">
        <f>4504775+278596+6130073</f>
        <v>10913444</v>
      </c>
    </row>
    <row r="20" spans="1:7" ht="14.25" x14ac:dyDescent="0.2">
      <c r="A20" s="57" t="s">
        <v>97</v>
      </c>
      <c r="B20" s="14">
        <v>220</v>
      </c>
      <c r="C20" s="55">
        <f>C22+C23+C24+C30+C31+C32</f>
        <v>13386642</v>
      </c>
      <c r="D20" s="55">
        <f>D22+D23+D24+D30+D31+D32</f>
        <v>13386642</v>
      </c>
      <c r="E20" s="55"/>
      <c r="F20" s="55">
        <f>F22+F23+F24+F30+F31+F32</f>
        <v>11073530</v>
      </c>
      <c r="G20" s="55">
        <f>G22+G23+G24+G30+G31+G32</f>
        <v>11779302</v>
      </c>
    </row>
    <row r="21" spans="1:7" ht="15" x14ac:dyDescent="0.2">
      <c r="A21" s="56" t="s">
        <v>92</v>
      </c>
      <c r="B21" s="13"/>
      <c r="C21" s="50"/>
      <c r="D21" s="50"/>
      <c r="E21" s="50"/>
      <c r="F21" s="50"/>
      <c r="G21" s="50"/>
    </row>
    <row r="22" spans="1:7" ht="15" x14ac:dyDescent="0.2">
      <c r="A22" s="56" t="s">
        <v>98</v>
      </c>
      <c r="B22" s="13" t="s">
        <v>131</v>
      </c>
      <c r="C22" s="50">
        <v>196140</v>
      </c>
      <c r="D22" s="50">
        <v>196140</v>
      </c>
      <c r="E22" s="50"/>
      <c r="F22" s="50">
        <v>216140</v>
      </c>
      <c r="G22" s="50">
        <v>226600</v>
      </c>
    </row>
    <row r="23" spans="1:7" ht="15" x14ac:dyDescent="0.2">
      <c r="A23" s="56" t="s">
        <v>99</v>
      </c>
      <c r="B23" s="13" t="s">
        <v>132</v>
      </c>
      <c r="C23" s="50">
        <v>10000</v>
      </c>
      <c r="D23" s="50">
        <v>10000</v>
      </c>
      <c r="E23" s="50"/>
      <c r="F23" s="50">
        <v>10000</v>
      </c>
      <c r="G23" s="50">
        <v>10000</v>
      </c>
    </row>
    <row r="24" spans="1:7" s="60" customFormat="1" ht="14.25" x14ac:dyDescent="0.2">
      <c r="A24" s="57" t="s">
        <v>100</v>
      </c>
      <c r="B24" s="14">
        <v>223</v>
      </c>
      <c r="C24" s="55">
        <f>C26+C27+C28+C29</f>
        <v>6667789</v>
      </c>
      <c r="D24" s="55">
        <f>D26+D27+D28+D29</f>
        <v>6667789</v>
      </c>
      <c r="E24" s="55"/>
      <c r="F24" s="55">
        <f>F26+F27+F28+F29</f>
        <v>6485503</v>
      </c>
      <c r="G24" s="55">
        <f>G26+G27+G28+G29</f>
        <v>7443800</v>
      </c>
    </row>
    <row r="25" spans="1:7" ht="15" x14ac:dyDescent="0.2">
      <c r="A25" s="56" t="s">
        <v>92</v>
      </c>
      <c r="B25" s="13"/>
      <c r="C25" s="50"/>
      <c r="D25" s="50"/>
      <c r="E25" s="50"/>
      <c r="F25" s="50"/>
      <c r="G25" s="50"/>
    </row>
    <row r="26" spans="1:7" ht="15" x14ac:dyDescent="0.2">
      <c r="A26" s="56" t="s">
        <v>101</v>
      </c>
      <c r="B26" s="13" t="s">
        <v>133</v>
      </c>
      <c r="C26" s="50">
        <v>0</v>
      </c>
      <c r="D26" s="50">
        <v>0</v>
      </c>
      <c r="E26" s="50"/>
      <c r="F26" s="50">
        <v>0</v>
      </c>
      <c r="G26" s="50">
        <v>0</v>
      </c>
    </row>
    <row r="27" spans="1:7" ht="15" x14ac:dyDescent="0.2">
      <c r="A27" s="56" t="s">
        <v>102</v>
      </c>
      <c r="B27" s="13" t="s">
        <v>134</v>
      </c>
      <c r="C27" s="50">
        <f>2000000+2282329</f>
        <v>4282329</v>
      </c>
      <c r="D27" s="50">
        <f>2000000+2282329</f>
        <v>4282329</v>
      </c>
      <c r="E27" s="50"/>
      <c r="F27" s="50">
        <f>1800000+2378000</f>
        <v>4178000</v>
      </c>
      <c r="G27" s="50">
        <f>2280000+2478000</f>
        <v>4758000</v>
      </c>
    </row>
    <row r="28" spans="1:7" ht="15" x14ac:dyDescent="0.2">
      <c r="A28" s="56" t="s">
        <v>103</v>
      </c>
      <c r="B28" s="13" t="s">
        <v>135</v>
      </c>
      <c r="C28" s="50">
        <f>980000+798246</f>
        <v>1778246</v>
      </c>
      <c r="D28" s="50">
        <f>980000+798246</f>
        <v>1778246</v>
      </c>
      <c r="E28" s="50"/>
      <c r="F28" s="50">
        <f>780000+900003</f>
        <v>1680003</v>
      </c>
      <c r="G28" s="50">
        <f>1006200+930000</f>
        <v>1936200</v>
      </c>
    </row>
    <row r="29" spans="1:7" ht="15" x14ac:dyDescent="0.2">
      <c r="A29" s="56" t="s">
        <v>104</v>
      </c>
      <c r="B29" s="13" t="s">
        <v>136</v>
      </c>
      <c r="C29" s="50">
        <f>420000+187214</f>
        <v>607214</v>
      </c>
      <c r="D29" s="50">
        <f>420000+187214</f>
        <v>607214</v>
      </c>
      <c r="E29" s="50"/>
      <c r="F29" s="50">
        <f>420000+207500</f>
        <v>627500</v>
      </c>
      <c r="G29" s="50">
        <f>541800+207800</f>
        <v>749600</v>
      </c>
    </row>
    <row r="30" spans="1:7" ht="15" x14ac:dyDescent="0.2">
      <c r="A30" s="56" t="s">
        <v>105</v>
      </c>
      <c r="B30" s="13" t="s">
        <v>137</v>
      </c>
      <c r="C30" s="50">
        <v>0</v>
      </c>
      <c r="D30" s="50">
        <v>0</v>
      </c>
      <c r="E30" s="50"/>
      <c r="F30" s="50">
        <v>0</v>
      </c>
      <c r="G30" s="50">
        <v>0</v>
      </c>
    </row>
    <row r="31" spans="1:7" ht="15" x14ac:dyDescent="0.2">
      <c r="A31" s="56" t="s">
        <v>106</v>
      </c>
      <c r="B31" s="13" t="s">
        <v>138</v>
      </c>
      <c r="C31" s="50">
        <f>1898924+1274741</f>
        <v>3173665</v>
      </c>
      <c r="D31" s="50">
        <f>1898924+1274741</f>
        <v>3173665</v>
      </c>
      <c r="E31" s="50"/>
      <c r="F31" s="50">
        <f>553280+1600040</f>
        <v>2153320</v>
      </c>
      <c r="G31" s="50">
        <f>889335+1350000</f>
        <v>2239335</v>
      </c>
    </row>
    <row r="32" spans="1:7" ht="15" x14ac:dyDescent="0.2">
      <c r="A32" s="56" t="s">
        <v>107</v>
      </c>
      <c r="B32" s="13" t="s">
        <v>139</v>
      </c>
      <c r="C32" s="50">
        <f>2012653+1326395</f>
        <v>3339048</v>
      </c>
      <c r="D32" s="50">
        <f>2012653+1326395</f>
        <v>3339048</v>
      </c>
      <c r="E32" s="50"/>
      <c r="F32" s="50">
        <f>320500+1888067</f>
        <v>2208567</v>
      </c>
      <c r="G32" s="50">
        <f>339567+1520000</f>
        <v>1859567</v>
      </c>
    </row>
    <row r="33" spans="1:7" s="60" customFormat="1" ht="14.25" x14ac:dyDescent="0.2">
      <c r="A33" s="57" t="s">
        <v>108</v>
      </c>
      <c r="B33" s="14">
        <v>260</v>
      </c>
      <c r="C33" s="55">
        <f>C35</f>
        <v>0</v>
      </c>
      <c r="D33" s="55">
        <v>0</v>
      </c>
      <c r="E33" s="55"/>
      <c r="F33" s="55">
        <f>F35</f>
        <v>0</v>
      </c>
      <c r="G33" s="55">
        <f>G35</f>
        <v>0</v>
      </c>
    </row>
    <row r="34" spans="1:7" ht="15" x14ac:dyDescent="0.2">
      <c r="A34" s="56" t="s">
        <v>92</v>
      </c>
      <c r="B34" s="13"/>
      <c r="C34" s="50"/>
      <c r="D34" s="50"/>
      <c r="E34" s="50"/>
      <c r="F34" s="50"/>
      <c r="G34" s="50"/>
    </row>
    <row r="35" spans="1:7" ht="15" x14ac:dyDescent="0.2">
      <c r="A35" s="56" t="s">
        <v>109</v>
      </c>
      <c r="B35" s="13" t="s">
        <v>140</v>
      </c>
      <c r="C35" s="50">
        <v>0</v>
      </c>
      <c r="D35" s="50">
        <v>0</v>
      </c>
      <c r="E35" s="50"/>
      <c r="F35" s="50">
        <v>0</v>
      </c>
      <c r="G35" s="50">
        <v>0</v>
      </c>
    </row>
    <row r="36" spans="1:7" s="60" customFormat="1" ht="14.25" x14ac:dyDescent="0.2">
      <c r="A36" s="57" t="s">
        <v>110</v>
      </c>
      <c r="B36" s="14">
        <v>290</v>
      </c>
      <c r="C36" s="55">
        <f>C38+C39+C40+C41</f>
        <v>10485073.449999999</v>
      </c>
      <c r="D36" s="55">
        <f>D38+D39+D40+D41</f>
        <v>10485073.449999999</v>
      </c>
      <c r="E36" s="55"/>
      <c r="F36" s="55">
        <f>F38+F39+F40+F41</f>
        <v>10226275</v>
      </c>
      <c r="G36" s="55">
        <f>G38+G39+G40+G41</f>
        <v>10191275</v>
      </c>
    </row>
    <row r="37" spans="1:7" ht="15" x14ac:dyDescent="0.2">
      <c r="A37" s="56" t="s">
        <v>92</v>
      </c>
      <c r="B37" s="13"/>
      <c r="C37" s="50"/>
      <c r="D37" s="50"/>
      <c r="E37" s="50"/>
      <c r="F37" s="50"/>
      <c r="G37" s="50"/>
    </row>
    <row r="38" spans="1:7" ht="15" x14ac:dyDescent="0.2">
      <c r="A38" s="56" t="s">
        <v>111</v>
      </c>
      <c r="B38" s="13" t="s">
        <v>141</v>
      </c>
      <c r="C38" s="50">
        <v>417110</v>
      </c>
      <c r="D38" s="50">
        <v>417110</v>
      </c>
      <c r="E38" s="50"/>
      <c r="F38" s="50">
        <v>417110</v>
      </c>
      <c r="G38" s="50">
        <v>417110</v>
      </c>
    </row>
    <row r="39" spans="1:7" ht="15" x14ac:dyDescent="0.2">
      <c r="A39" s="56" t="s">
        <v>112</v>
      </c>
      <c r="B39" s="13" t="s">
        <v>142</v>
      </c>
      <c r="C39" s="50">
        <f>1125900+349632</f>
        <v>1475532</v>
      </c>
      <c r="D39" s="50">
        <f>1125900+349632</f>
        <v>1475532</v>
      </c>
      <c r="E39" s="50"/>
      <c r="F39" s="50">
        <f>1100000+399632</f>
        <v>1499632</v>
      </c>
      <c r="G39" s="50">
        <f>1065000+399632</f>
        <v>1464632</v>
      </c>
    </row>
    <row r="40" spans="1:7" ht="15" x14ac:dyDescent="0.2">
      <c r="A40" s="56" t="s">
        <v>113</v>
      </c>
      <c r="B40" s="13" t="s">
        <v>143</v>
      </c>
      <c r="C40" s="49">
        <f>3995848+4563018.45</f>
        <v>8558866.4499999993</v>
      </c>
      <c r="D40" s="49">
        <f>3995848+4563018.45</f>
        <v>8558866.4499999993</v>
      </c>
      <c r="E40" s="49"/>
      <c r="F40" s="49">
        <f>3995848+4280022</f>
        <v>8275870</v>
      </c>
      <c r="G40" s="49">
        <f>3995848+4280022</f>
        <v>8275870</v>
      </c>
    </row>
    <row r="41" spans="1:7" ht="15" x14ac:dyDescent="0.2">
      <c r="A41" s="56" t="s">
        <v>114</v>
      </c>
      <c r="B41" s="13" t="s">
        <v>144</v>
      </c>
      <c r="C41" s="49">
        <v>33565</v>
      </c>
      <c r="D41" s="49">
        <v>33565</v>
      </c>
      <c r="E41" s="49"/>
      <c r="F41" s="49">
        <v>33663</v>
      </c>
      <c r="G41" s="49">
        <v>33663</v>
      </c>
    </row>
    <row r="42" spans="1:7" s="60" customFormat="1" ht="14.25" x14ac:dyDescent="0.2">
      <c r="A42" s="57" t="s">
        <v>115</v>
      </c>
      <c r="B42" s="14">
        <v>300</v>
      </c>
      <c r="C42" s="62">
        <f>C44+C45+C46</f>
        <v>3651634.73</v>
      </c>
      <c r="D42" s="62">
        <f>D44+D45+D46</f>
        <v>3651634.73</v>
      </c>
      <c r="E42" s="62"/>
      <c r="F42" s="62">
        <f>F44+F45+F46</f>
        <v>4616949</v>
      </c>
      <c r="G42" s="62">
        <f>G44+G45+G46</f>
        <v>4785130</v>
      </c>
    </row>
    <row r="43" spans="1:7" ht="15" x14ac:dyDescent="0.2">
      <c r="A43" s="56" t="s">
        <v>92</v>
      </c>
      <c r="B43" s="13"/>
      <c r="C43" s="49"/>
      <c r="D43" s="49"/>
      <c r="E43" s="49"/>
      <c r="F43" s="49"/>
      <c r="G43" s="49"/>
    </row>
    <row r="44" spans="1:7" ht="15" x14ac:dyDescent="0.2">
      <c r="A44" s="56" t="s">
        <v>116</v>
      </c>
      <c r="B44" s="13" t="s">
        <v>145</v>
      </c>
      <c r="C44" s="49">
        <v>1205000</v>
      </c>
      <c r="D44" s="49">
        <v>1205000</v>
      </c>
      <c r="E44" s="49"/>
      <c r="F44" s="49">
        <v>250000</v>
      </c>
      <c r="G44" s="49">
        <v>300000</v>
      </c>
    </row>
    <row r="45" spans="1:7" ht="15" x14ac:dyDescent="0.2">
      <c r="A45" s="56" t="s">
        <v>117</v>
      </c>
      <c r="B45" s="13" t="s">
        <v>146</v>
      </c>
      <c r="C45" s="49">
        <f>724345+1722289.73</f>
        <v>2446634.73</v>
      </c>
      <c r="D45" s="49">
        <f>724345+1722289.73</f>
        <v>2446634.73</v>
      </c>
      <c r="E45" s="49"/>
      <c r="F45" s="49">
        <f>395122+3971827</f>
        <v>4366949</v>
      </c>
      <c r="G45" s="49">
        <f>450000+4035130</f>
        <v>4485130</v>
      </c>
    </row>
    <row r="46" spans="1:7" ht="15" x14ac:dyDescent="0.2">
      <c r="A46" s="56" t="s">
        <v>118</v>
      </c>
      <c r="B46" s="13" t="s">
        <v>147</v>
      </c>
      <c r="C46" s="49">
        <v>0</v>
      </c>
      <c r="D46" s="49">
        <v>0</v>
      </c>
      <c r="E46" s="49"/>
      <c r="F46" s="49">
        <v>0</v>
      </c>
      <c r="G46" s="49">
        <v>0</v>
      </c>
    </row>
    <row r="47" spans="1:7" ht="16.5" customHeight="1" x14ac:dyDescent="0.2">
      <c r="A47" s="58" t="s">
        <v>119</v>
      </c>
      <c r="B47" s="13"/>
      <c r="C47" s="49"/>
      <c r="D47" s="49"/>
      <c r="E47" s="49"/>
      <c r="F47" s="49"/>
      <c r="G47" s="49"/>
    </row>
    <row r="48" spans="1:7" s="60" customFormat="1" ht="18" customHeight="1" x14ac:dyDescent="0.2">
      <c r="A48" s="57" t="s">
        <v>120</v>
      </c>
      <c r="B48" s="14"/>
      <c r="C48" s="62">
        <f>C49+C50+C52+C53</f>
        <v>6077300</v>
      </c>
      <c r="D48" s="62">
        <f>D49+D50+D52+D53</f>
        <v>6077300</v>
      </c>
      <c r="E48" s="62"/>
      <c r="F48" s="62">
        <f>F49+F50+F52+F53</f>
        <v>6348300</v>
      </c>
      <c r="G48" s="62">
        <f>G49+G50+G52+G53</f>
        <v>6484300</v>
      </c>
    </row>
    <row r="49" spans="1:7" ht="26.25" customHeight="1" x14ac:dyDescent="0.2">
      <c r="A49" s="10" t="s">
        <v>121</v>
      </c>
      <c r="B49" s="48" t="s">
        <v>197</v>
      </c>
      <c r="C49" s="49">
        <f>2152800+1346100</f>
        <v>3498900</v>
      </c>
      <c r="D49" s="49">
        <f>2152800+1346100</f>
        <v>3498900</v>
      </c>
      <c r="E49" s="49"/>
      <c r="F49" s="49">
        <f>2254000+1410000</f>
        <v>3664000</v>
      </c>
      <c r="G49" s="49">
        <f>2338000+1462000</f>
        <v>3800000</v>
      </c>
    </row>
    <row r="50" spans="1:7" ht="51.75" customHeight="1" x14ac:dyDescent="0.2">
      <c r="A50" s="10" t="s">
        <v>122</v>
      </c>
      <c r="B50" s="48" t="s">
        <v>198</v>
      </c>
      <c r="C50" s="49">
        <f>1334600+867900</f>
        <v>2202500</v>
      </c>
      <c r="D50" s="49">
        <f>1334600+867900</f>
        <v>2202500</v>
      </c>
      <c r="E50" s="49"/>
      <c r="F50" s="49">
        <f>1440500+867900</f>
        <v>2308400</v>
      </c>
      <c r="G50" s="49">
        <f>1440500+867900</f>
        <v>2308400</v>
      </c>
    </row>
    <row r="51" spans="1:7" ht="52.5" customHeight="1" x14ac:dyDescent="0.2">
      <c r="A51" s="10" t="s">
        <v>123</v>
      </c>
      <c r="B51" s="48"/>
      <c r="C51" s="49"/>
      <c r="D51" s="49"/>
      <c r="E51" s="49"/>
      <c r="F51" s="49"/>
      <c r="G51" s="49"/>
    </row>
    <row r="52" spans="1:7" ht="52.5" customHeight="1" x14ac:dyDescent="0.2">
      <c r="A52" s="10" t="s">
        <v>124</v>
      </c>
      <c r="B52" s="48" t="s">
        <v>237</v>
      </c>
      <c r="C52" s="49">
        <v>120000</v>
      </c>
      <c r="D52" s="49">
        <v>120000</v>
      </c>
      <c r="E52" s="49"/>
      <c r="F52" s="49">
        <v>120000</v>
      </c>
      <c r="G52" s="49">
        <v>120000</v>
      </c>
    </row>
    <row r="53" spans="1:7" ht="42" customHeight="1" x14ac:dyDescent="0.2">
      <c r="A53" s="10" t="s">
        <v>125</v>
      </c>
      <c r="B53" s="70" t="s">
        <v>238</v>
      </c>
      <c r="C53" s="49">
        <f>95200+160700</f>
        <v>255900</v>
      </c>
      <c r="D53" s="49">
        <f>95200+160700</f>
        <v>255900</v>
      </c>
      <c r="E53" s="49"/>
      <c r="F53" s="49">
        <f>95200+160700</f>
        <v>255900</v>
      </c>
      <c r="G53" s="49">
        <f>95200+160700</f>
        <v>255900</v>
      </c>
    </row>
    <row r="54" spans="1:7" ht="6.75" customHeight="1" x14ac:dyDescent="0.2">
      <c r="A54" s="3"/>
      <c r="B54" s="3"/>
      <c r="C54" s="3"/>
      <c r="D54" s="3"/>
      <c r="E54" s="3"/>
      <c r="F54" s="3"/>
      <c r="G54" s="3"/>
    </row>
    <row r="55" spans="1:7" ht="15.75" x14ac:dyDescent="0.25">
      <c r="A55" s="4" t="s">
        <v>151</v>
      </c>
      <c r="B55" s="3"/>
      <c r="C55" s="3"/>
      <c r="D55" s="3"/>
      <c r="E55" s="3"/>
      <c r="F55" s="3"/>
      <c r="G55" s="3"/>
    </row>
    <row r="56" spans="1:7" ht="15.75" x14ac:dyDescent="0.25">
      <c r="A56" s="4" t="s">
        <v>152</v>
      </c>
      <c r="B56" s="3"/>
      <c r="C56" s="3"/>
      <c r="D56" s="3"/>
      <c r="E56" s="96" t="s">
        <v>203</v>
      </c>
      <c r="F56" s="96"/>
      <c r="G56" s="96"/>
    </row>
    <row r="57" spans="1:7" ht="15.75" x14ac:dyDescent="0.25">
      <c r="A57" s="4"/>
      <c r="B57" s="3"/>
      <c r="C57" s="3"/>
      <c r="D57" s="3"/>
      <c r="E57" s="3" t="s">
        <v>154</v>
      </c>
      <c r="F57" s="3"/>
      <c r="G57" s="3"/>
    </row>
    <row r="58" spans="1:7" ht="15.75" x14ac:dyDescent="0.25">
      <c r="A58" s="4" t="s">
        <v>230</v>
      </c>
      <c r="B58" s="3"/>
      <c r="C58" s="3"/>
      <c r="D58" s="3"/>
      <c r="E58" s="96" t="s">
        <v>231</v>
      </c>
      <c r="F58" s="96"/>
      <c r="G58" s="96"/>
    </row>
    <row r="59" spans="1:7" ht="15.75" x14ac:dyDescent="0.25">
      <c r="A59" s="4"/>
      <c r="B59" s="3"/>
      <c r="C59" s="3"/>
      <c r="D59" s="3"/>
      <c r="E59" s="3" t="s">
        <v>154</v>
      </c>
      <c r="F59" s="3"/>
      <c r="G59" s="3"/>
    </row>
    <row r="60" spans="1:7" ht="15.75" x14ac:dyDescent="0.25">
      <c r="A60" s="4" t="s">
        <v>153</v>
      </c>
      <c r="B60" s="3"/>
      <c r="C60" s="3"/>
      <c r="D60" s="3"/>
      <c r="E60" s="96" t="s">
        <v>232</v>
      </c>
      <c r="F60" s="96"/>
      <c r="G60" s="96"/>
    </row>
    <row r="61" spans="1:7" ht="15.75" x14ac:dyDescent="0.25">
      <c r="A61" s="4" t="s">
        <v>207</v>
      </c>
      <c r="B61" s="3"/>
      <c r="C61" s="3"/>
      <c r="D61" s="3"/>
      <c r="E61" s="3" t="s">
        <v>154</v>
      </c>
      <c r="F61" s="3"/>
      <c r="G61" s="3"/>
    </row>
    <row r="62" spans="1:7" x14ac:dyDescent="0.2">
      <c r="A62" s="3"/>
      <c r="B62" s="3"/>
      <c r="C62" s="3"/>
      <c r="D62" s="3"/>
      <c r="E62" s="3"/>
      <c r="F62" s="3"/>
      <c r="G62" s="3"/>
    </row>
  </sheetData>
  <mergeCells count="11">
    <mergeCell ref="E56:G56"/>
    <mergeCell ref="E58:G58"/>
    <mergeCell ref="E60:G60"/>
    <mergeCell ref="A1:G1"/>
    <mergeCell ref="A2:G2"/>
    <mergeCell ref="A3:A4"/>
    <mergeCell ref="B3:B4"/>
    <mergeCell ref="C3:C4"/>
    <mergeCell ref="F3:F4"/>
    <mergeCell ref="G3:G4"/>
    <mergeCell ref="D3:E3"/>
  </mergeCells>
  <phoneticPr fontId="6" type="noConversion"/>
  <pageMargins left="0.39370078740157483" right="0" top="0.39370078740157483" bottom="0.39370078740157483" header="0.51181102362204722" footer="0.51181102362204722"/>
  <pageSetup paperSize="9" scale="90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0"/>
  <sheetViews>
    <sheetView topLeftCell="B1" workbookViewId="0">
      <selection activeCell="F12" sqref="F12"/>
    </sheetView>
  </sheetViews>
  <sheetFormatPr defaultRowHeight="12.75" x14ac:dyDescent="0.2"/>
  <cols>
    <col min="1" max="1" width="50.85546875" customWidth="1"/>
    <col min="2" max="2" width="18.5703125" customWidth="1"/>
    <col min="3" max="3" width="15.140625" customWidth="1"/>
    <col min="4" max="4" width="14.5703125" customWidth="1"/>
    <col min="5" max="5" width="14.42578125" customWidth="1"/>
    <col min="6" max="6" width="14.85546875" customWidth="1"/>
    <col min="7" max="7" width="15.85546875" customWidth="1"/>
  </cols>
  <sheetData>
    <row r="1" spans="1:7" ht="15.75" x14ac:dyDescent="0.25">
      <c r="A1" s="88" t="s">
        <v>148</v>
      </c>
      <c r="B1" s="88"/>
      <c r="C1" s="88"/>
      <c r="D1" s="88"/>
      <c r="E1" s="88"/>
      <c r="F1" s="88"/>
      <c r="G1" s="88"/>
    </row>
    <row r="2" spans="1:7" ht="15.75" x14ac:dyDescent="0.25">
      <c r="A2" s="88" t="s">
        <v>208</v>
      </c>
      <c r="B2" s="88"/>
      <c r="C2" s="88"/>
      <c r="D2" s="88"/>
      <c r="E2" s="88"/>
      <c r="F2" s="88"/>
      <c r="G2" s="88"/>
    </row>
    <row r="3" spans="1:7" x14ac:dyDescent="0.2">
      <c r="A3" s="92" t="s">
        <v>78</v>
      </c>
      <c r="B3" s="93" t="s">
        <v>79</v>
      </c>
      <c r="C3" s="92" t="s">
        <v>250</v>
      </c>
      <c r="D3" s="92" t="s">
        <v>80</v>
      </c>
      <c r="E3" s="92"/>
      <c r="F3" s="92" t="s">
        <v>196</v>
      </c>
      <c r="G3" s="92" t="s">
        <v>251</v>
      </c>
    </row>
    <row r="4" spans="1:7" ht="79.5" customHeight="1" x14ac:dyDescent="0.2">
      <c r="A4" s="93"/>
      <c r="B4" s="98"/>
      <c r="C4" s="92"/>
      <c r="D4" s="42" t="s">
        <v>81</v>
      </c>
      <c r="E4" s="42" t="s">
        <v>82</v>
      </c>
      <c r="F4" s="92"/>
      <c r="G4" s="92"/>
    </row>
    <row r="5" spans="1:7" x14ac:dyDescent="0.2">
      <c r="A5" s="10" t="s">
        <v>83</v>
      </c>
      <c r="B5" s="13" t="s">
        <v>126</v>
      </c>
      <c r="C5" s="40">
        <f>1427409+44046.9</f>
        <v>1471455.9</v>
      </c>
      <c r="D5" s="40">
        <f>1427409+44046.9</f>
        <v>1471455.9</v>
      </c>
      <c r="E5" s="40"/>
      <c r="F5" s="40">
        <v>227409</v>
      </c>
      <c r="G5" s="40">
        <v>127409</v>
      </c>
    </row>
    <row r="6" spans="1:7" s="60" customFormat="1" ht="14.25" x14ac:dyDescent="0.2">
      <c r="A6" s="72" t="s">
        <v>84</v>
      </c>
      <c r="B6" s="14" t="s">
        <v>126</v>
      </c>
      <c r="C6" s="63">
        <f>C8</f>
        <v>22985476.5</v>
      </c>
      <c r="D6" s="63">
        <f>D8</f>
        <v>22985476.5</v>
      </c>
      <c r="E6" s="63"/>
      <c r="F6" s="63">
        <f>F8</f>
        <v>24892728</v>
      </c>
      <c r="G6" s="63">
        <f>G8</f>
        <v>24892728</v>
      </c>
    </row>
    <row r="7" spans="1:7" x14ac:dyDescent="0.2">
      <c r="A7" s="10" t="s">
        <v>85</v>
      </c>
      <c r="B7" s="15"/>
      <c r="C7" s="40"/>
      <c r="D7" s="40"/>
      <c r="E7" s="40"/>
      <c r="F7" s="40"/>
      <c r="G7" s="40"/>
    </row>
    <row r="8" spans="1:7" s="60" customFormat="1" ht="51" x14ac:dyDescent="0.2">
      <c r="A8" s="12" t="s">
        <v>149</v>
      </c>
      <c r="B8" s="69" t="s">
        <v>126</v>
      </c>
      <c r="C8" s="63">
        <f>C10+C22+C23+C24</f>
        <v>22985476.5</v>
      </c>
      <c r="D8" s="63">
        <f>D10+D22+D23+D24</f>
        <v>22985476.5</v>
      </c>
      <c r="E8" s="63"/>
      <c r="F8" s="63">
        <f>F10+F22+F23+F24</f>
        <v>24892728</v>
      </c>
      <c r="G8" s="63">
        <f>G10+G22+G23+G24</f>
        <v>24892728</v>
      </c>
    </row>
    <row r="9" spans="1:7" x14ac:dyDescent="0.2">
      <c r="A9" s="10" t="s">
        <v>85</v>
      </c>
      <c r="B9" s="15"/>
      <c r="C9" s="40"/>
      <c r="D9" s="40"/>
      <c r="E9" s="40"/>
      <c r="F9" s="40"/>
      <c r="G9" s="40"/>
    </row>
    <row r="10" spans="1:7" ht="15" customHeight="1" x14ac:dyDescent="0.2">
      <c r="A10" s="10" t="s">
        <v>214</v>
      </c>
      <c r="B10" s="15" t="s">
        <v>126</v>
      </c>
      <c r="C10" s="40">
        <f>C12+C13+C14+C15+C16+C17+C18+C19+C20+C21</f>
        <v>21124500</v>
      </c>
      <c r="D10" s="40">
        <f>D12+D13+D14+D15+D16+D17+D18+D19+D20+D21</f>
        <v>21124500</v>
      </c>
      <c r="E10" s="40">
        <f>E12+E13+E14+E15+E16+E17+E18+E19+E20+E21</f>
        <v>0</v>
      </c>
      <c r="F10" s="40">
        <f>F12+F13+F14+F15+F16+F17+F18+F19+F20+F21</f>
        <v>22921500</v>
      </c>
      <c r="G10" s="40">
        <f>G12+G13+G14+G15+G16+G17+G18+G19+G20+G21</f>
        <v>22921500</v>
      </c>
    </row>
    <row r="11" spans="1:7" ht="15" customHeight="1" x14ac:dyDescent="0.2">
      <c r="A11" s="10" t="s">
        <v>85</v>
      </c>
      <c r="B11" s="15"/>
      <c r="C11" s="40"/>
      <c r="D11" s="40"/>
      <c r="E11" s="40"/>
      <c r="F11" s="40"/>
      <c r="G11" s="40"/>
    </row>
    <row r="12" spans="1:7" ht="27" customHeight="1" x14ac:dyDescent="0.2">
      <c r="A12" s="10" t="s">
        <v>239</v>
      </c>
      <c r="B12" s="15"/>
      <c r="C12" s="40">
        <v>421687.2</v>
      </c>
      <c r="D12" s="40">
        <v>421687.2</v>
      </c>
      <c r="E12" s="40"/>
      <c r="F12" s="40"/>
      <c r="G12" s="40"/>
    </row>
    <row r="13" spans="1:7" ht="15" customHeight="1" x14ac:dyDescent="0.2">
      <c r="A13" s="10" t="s">
        <v>240</v>
      </c>
      <c r="B13" s="15"/>
      <c r="C13" s="40">
        <v>5184312.8</v>
      </c>
      <c r="D13" s="40">
        <v>5184312.8</v>
      </c>
      <c r="E13" s="40"/>
      <c r="F13" s="40">
        <v>6703000</v>
      </c>
      <c r="G13" s="40">
        <v>6703000</v>
      </c>
    </row>
    <row r="14" spans="1:7" ht="15" customHeight="1" x14ac:dyDescent="0.2">
      <c r="A14" s="48" t="s">
        <v>215</v>
      </c>
      <c r="B14" s="15"/>
      <c r="C14" s="40">
        <v>926878</v>
      </c>
      <c r="D14" s="40">
        <v>926878</v>
      </c>
      <c r="E14" s="40"/>
      <c r="F14" s="40">
        <v>962878</v>
      </c>
      <c r="G14" s="40">
        <v>962878</v>
      </c>
    </row>
    <row r="15" spans="1:7" ht="24" customHeight="1" x14ac:dyDescent="0.2">
      <c r="A15" s="75" t="s">
        <v>222</v>
      </c>
      <c r="B15" s="15"/>
      <c r="C15" s="40">
        <v>3640000</v>
      </c>
      <c r="D15" s="40">
        <v>3640000</v>
      </c>
      <c r="E15" s="40"/>
      <c r="F15" s="40">
        <v>3640000</v>
      </c>
      <c r="G15" s="40">
        <v>3640000</v>
      </c>
    </row>
    <row r="16" spans="1:7" ht="15" customHeight="1" x14ac:dyDescent="0.2">
      <c r="A16" s="74" t="s">
        <v>216</v>
      </c>
      <c r="B16" s="15"/>
      <c r="C16" s="40">
        <v>110000</v>
      </c>
      <c r="D16" s="40">
        <v>110000</v>
      </c>
      <c r="E16" s="40"/>
      <c r="F16" s="40">
        <v>410000</v>
      </c>
      <c r="G16" s="40">
        <v>410000</v>
      </c>
    </row>
    <row r="17" spans="1:7" ht="15" customHeight="1" x14ac:dyDescent="0.2">
      <c r="A17" s="74" t="s">
        <v>217</v>
      </c>
      <c r="B17" s="15"/>
      <c r="C17" s="40">
        <v>250000</v>
      </c>
      <c r="D17" s="40">
        <v>250000</v>
      </c>
      <c r="E17" s="40"/>
      <c r="F17" s="40">
        <v>250000</v>
      </c>
      <c r="G17" s="40">
        <v>250000</v>
      </c>
    </row>
    <row r="18" spans="1:7" ht="15" customHeight="1" x14ac:dyDescent="0.2">
      <c r="A18" s="74" t="s">
        <v>218</v>
      </c>
      <c r="B18" s="15"/>
      <c r="C18" s="40">
        <v>8000300</v>
      </c>
      <c r="D18" s="40">
        <v>8000300</v>
      </c>
      <c r="E18" s="40"/>
      <c r="F18" s="40">
        <v>8000300</v>
      </c>
      <c r="G18" s="40">
        <v>8000300</v>
      </c>
    </row>
    <row r="19" spans="1:7" ht="15" customHeight="1" x14ac:dyDescent="0.2">
      <c r="A19" s="74" t="s">
        <v>219</v>
      </c>
      <c r="B19" s="73"/>
      <c r="C19" s="40">
        <v>150000</v>
      </c>
      <c r="D19" s="40">
        <v>150000</v>
      </c>
      <c r="E19" s="40"/>
      <c r="F19" s="40">
        <v>150000</v>
      </c>
      <c r="G19" s="40">
        <v>150000</v>
      </c>
    </row>
    <row r="20" spans="1:7" ht="15" customHeight="1" x14ac:dyDescent="0.2">
      <c r="A20" s="74" t="s">
        <v>220</v>
      </c>
      <c r="B20" s="15"/>
      <c r="C20" s="40">
        <v>223402</v>
      </c>
      <c r="D20" s="40">
        <v>223402</v>
      </c>
      <c r="E20" s="40"/>
      <c r="F20" s="40">
        <v>587402</v>
      </c>
      <c r="G20" s="40">
        <v>587402</v>
      </c>
    </row>
    <row r="21" spans="1:7" ht="15" customHeight="1" x14ac:dyDescent="0.2">
      <c r="A21" s="48" t="s">
        <v>221</v>
      </c>
      <c r="B21" s="15"/>
      <c r="C21" s="40">
        <v>2217920</v>
      </c>
      <c r="D21" s="40">
        <v>2217920</v>
      </c>
      <c r="E21" s="40"/>
      <c r="F21" s="40">
        <v>2217920</v>
      </c>
      <c r="G21" s="40">
        <v>2217920</v>
      </c>
    </row>
    <row r="22" spans="1:7" x14ac:dyDescent="0.2">
      <c r="A22" s="10" t="s">
        <v>204</v>
      </c>
      <c r="B22" s="15" t="s">
        <v>126</v>
      </c>
      <c r="C22" s="40">
        <v>200000</v>
      </c>
      <c r="D22" s="40">
        <v>200000</v>
      </c>
      <c r="E22" s="40"/>
      <c r="F22" s="40">
        <v>200000</v>
      </c>
      <c r="G22" s="40">
        <v>200000</v>
      </c>
    </row>
    <row r="23" spans="1:7" ht="25.5" x14ac:dyDescent="0.2">
      <c r="A23" s="10" t="s">
        <v>206</v>
      </c>
      <c r="B23" s="15" t="s">
        <v>126</v>
      </c>
      <c r="C23" s="40">
        <v>578848</v>
      </c>
      <c r="D23" s="40">
        <v>578848</v>
      </c>
      <c r="E23" s="40"/>
      <c r="F23" s="40">
        <v>578848</v>
      </c>
      <c r="G23" s="40">
        <v>578848</v>
      </c>
    </row>
    <row r="24" spans="1:7" s="61" customFormat="1" ht="25.5" x14ac:dyDescent="0.2">
      <c r="A24" s="10" t="s">
        <v>205</v>
      </c>
      <c r="B24" s="15" t="s">
        <v>126</v>
      </c>
      <c r="C24" s="40">
        <f>902652+179476.5</f>
        <v>1082128.5</v>
      </c>
      <c r="D24" s="40">
        <f>902652+179476.5</f>
        <v>1082128.5</v>
      </c>
      <c r="E24" s="40"/>
      <c r="F24" s="40">
        <f>902652+289728</f>
        <v>1192380</v>
      </c>
      <c r="G24" s="40">
        <f>902652+289728</f>
        <v>1192380</v>
      </c>
    </row>
    <row r="25" spans="1:7" ht="15" customHeight="1" x14ac:dyDescent="0.2">
      <c r="A25" s="10" t="s">
        <v>87</v>
      </c>
      <c r="B25" s="15" t="s">
        <v>126</v>
      </c>
      <c r="C25" s="40">
        <f>C5+C6-C26</f>
        <v>227409</v>
      </c>
      <c r="D25" s="40">
        <f>D5+D6-D26</f>
        <v>227409</v>
      </c>
      <c r="E25" s="40"/>
      <c r="F25" s="40">
        <f>F5+F6-F26</f>
        <v>127409</v>
      </c>
      <c r="G25" s="40">
        <f>G5+G6-G26</f>
        <v>27409</v>
      </c>
    </row>
    <row r="26" spans="1:7" s="60" customFormat="1" ht="14.25" x14ac:dyDescent="0.2">
      <c r="A26" s="57" t="s">
        <v>150</v>
      </c>
      <c r="B26" s="14" t="s">
        <v>126</v>
      </c>
      <c r="C26" s="63">
        <f>C28+C34+C47+C50+C56</f>
        <v>24229523.399999999</v>
      </c>
      <c r="D26" s="63">
        <f>D28+D34+D47+D50+D56</f>
        <v>24229523.399999999</v>
      </c>
      <c r="E26" s="63"/>
      <c r="F26" s="63">
        <f>F28+F34+F47+F50+F56</f>
        <v>24992728</v>
      </c>
      <c r="G26" s="63">
        <f>G28+G34+G47+G50+G56</f>
        <v>24992728</v>
      </c>
    </row>
    <row r="27" spans="1:7" x14ac:dyDescent="0.2">
      <c r="A27" s="10" t="s">
        <v>85</v>
      </c>
      <c r="B27" s="13"/>
      <c r="C27" s="40"/>
      <c r="D27" s="40"/>
      <c r="E27" s="40"/>
      <c r="F27" s="40"/>
      <c r="G27" s="40"/>
    </row>
    <row r="28" spans="1:7" s="67" customFormat="1" ht="25.5" x14ac:dyDescent="0.2">
      <c r="A28" s="64" t="s">
        <v>91</v>
      </c>
      <c r="B28" s="65">
        <v>210</v>
      </c>
      <c r="C28" s="66">
        <f>C30+C31+C32+C33</f>
        <v>13207357</v>
      </c>
      <c r="D28" s="66">
        <f>D30+D31+D32+D33</f>
        <v>13207357</v>
      </c>
      <c r="E28" s="66"/>
      <c r="F28" s="66">
        <f>F30+F31+F32+F33</f>
        <v>15803684</v>
      </c>
      <c r="G28" s="66">
        <f>G30+G31+G32+G33</f>
        <v>15908532</v>
      </c>
    </row>
    <row r="29" spans="1:7" x14ac:dyDescent="0.2">
      <c r="A29" s="10" t="s">
        <v>92</v>
      </c>
      <c r="B29" s="13"/>
      <c r="C29" s="40"/>
      <c r="D29" s="40"/>
      <c r="E29" s="40"/>
      <c r="F29" s="40"/>
      <c r="G29" s="40"/>
    </row>
    <row r="30" spans="1:7" x14ac:dyDescent="0.2">
      <c r="A30" s="10" t="s">
        <v>93</v>
      </c>
      <c r="B30" s="13" t="s">
        <v>127</v>
      </c>
      <c r="C30" s="40">
        <f>8092175+2182400</f>
        <v>10274575</v>
      </c>
      <c r="D30" s="40">
        <f>8092175+2182400</f>
        <v>10274575</v>
      </c>
      <c r="E30" s="40"/>
      <c r="F30" s="40">
        <f>9492175+2621200</f>
        <v>12113375</v>
      </c>
      <c r="G30" s="40">
        <f>9492175+2621200</f>
        <v>12113375</v>
      </c>
    </row>
    <row r="31" spans="1:7" x14ac:dyDescent="0.2">
      <c r="A31" s="10" t="s">
        <v>94</v>
      </c>
      <c r="B31" s="13" t="s">
        <v>128</v>
      </c>
      <c r="C31" s="40">
        <f>24000+2070</f>
        <v>26070</v>
      </c>
      <c r="D31" s="40">
        <f>24000+2070</f>
        <v>26070</v>
      </c>
      <c r="E31" s="40"/>
      <c r="F31" s="40">
        <f>24000+2070</f>
        <v>26070</v>
      </c>
      <c r="G31" s="40">
        <f>24000+2070</f>
        <v>26070</v>
      </c>
    </row>
    <row r="32" spans="1:7" x14ac:dyDescent="0.2">
      <c r="A32" s="10" t="s">
        <v>95</v>
      </c>
      <c r="B32" s="13" t="s">
        <v>129</v>
      </c>
      <c r="C32" s="40">
        <v>6000</v>
      </c>
      <c r="D32" s="40">
        <v>6000</v>
      </c>
      <c r="E32" s="40"/>
      <c r="F32" s="40">
        <v>6000</v>
      </c>
      <c r="G32" s="40">
        <v>6000</v>
      </c>
    </row>
    <row r="33" spans="1:7" x14ac:dyDescent="0.2">
      <c r="A33" s="10" t="s">
        <v>96</v>
      </c>
      <c r="B33" s="13" t="s">
        <v>130</v>
      </c>
      <c r="C33" s="40">
        <f>2416637+484075</f>
        <v>2900712</v>
      </c>
      <c r="D33" s="40">
        <f>2416637+484075</f>
        <v>2900712</v>
      </c>
      <c r="E33" s="40"/>
      <c r="F33" s="40">
        <f>2866637+791602</f>
        <v>3658239</v>
      </c>
      <c r="G33" s="40">
        <f>2866637+896450</f>
        <v>3763087</v>
      </c>
    </row>
    <row r="34" spans="1:7" s="60" customFormat="1" x14ac:dyDescent="0.2">
      <c r="A34" s="12" t="s">
        <v>97</v>
      </c>
      <c r="B34" s="14">
        <v>220</v>
      </c>
      <c r="C34" s="63">
        <f>C36+C37+C38+C44+C45+C46</f>
        <v>8675476.9000000004</v>
      </c>
      <c r="D34" s="63">
        <f>D36+D37+D38+D44+D45+D46</f>
        <v>8675476.9000000004</v>
      </c>
      <c r="E34" s="63"/>
      <c r="F34" s="63">
        <f>F36+F37+F38+F44+F45+F46</f>
        <v>7500750</v>
      </c>
      <c r="G34" s="63">
        <f>G36+G37+G38+G44+G45+G46</f>
        <v>7500750</v>
      </c>
    </row>
    <row r="35" spans="1:7" x14ac:dyDescent="0.2">
      <c r="A35" s="10" t="s">
        <v>92</v>
      </c>
      <c r="B35" s="13"/>
      <c r="C35" s="40"/>
      <c r="D35" s="40"/>
      <c r="E35" s="40"/>
      <c r="F35" s="40"/>
      <c r="G35" s="40"/>
    </row>
    <row r="36" spans="1:7" x14ac:dyDescent="0.2">
      <c r="A36" s="10" t="s">
        <v>98</v>
      </c>
      <c r="B36" s="13" t="s">
        <v>131</v>
      </c>
      <c r="C36" s="40">
        <f>180000+68700</f>
        <v>248700</v>
      </c>
      <c r="D36" s="40">
        <f>180000+68700</f>
        <v>248700</v>
      </c>
      <c r="E36" s="40"/>
      <c r="F36" s="40">
        <f>180000+68700</f>
        <v>248700</v>
      </c>
      <c r="G36" s="40">
        <f>180000+68700</f>
        <v>248700</v>
      </c>
    </row>
    <row r="37" spans="1:7" x14ac:dyDescent="0.2">
      <c r="A37" s="10" t="s">
        <v>99</v>
      </c>
      <c r="B37" s="13" t="s">
        <v>132</v>
      </c>
      <c r="C37" s="40">
        <f>83000+27000</f>
        <v>110000</v>
      </c>
      <c r="D37" s="40">
        <f>83000+27000</f>
        <v>110000</v>
      </c>
      <c r="E37" s="40"/>
      <c r="F37" s="40">
        <f>33000+27000</f>
        <v>60000</v>
      </c>
      <c r="G37" s="40">
        <f>33000+27000</f>
        <v>60000</v>
      </c>
    </row>
    <row r="38" spans="1:7" x14ac:dyDescent="0.2">
      <c r="A38" s="10" t="s">
        <v>100</v>
      </c>
      <c r="B38" s="13">
        <v>223</v>
      </c>
      <c r="C38" s="40">
        <f>C40+C41+C42+C43</f>
        <v>4283283</v>
      </c>
      <c r="D38" s="40">
        <f>D40+D41+D42+D43</f>
        <v>4283283</v>
      </c>
      <c r="E38" s="40"/>
      <c r="F38" s="40">
        <f>F40+F41+F42+F43</f>
        <v>4412833</v>
      </c>
      <c r="G38" s="40">
        <f>G40+G41+G42+G43</f>
        <v>4412833</v>
      </c>
    </row>
    <row r="39" spans="1:7" x14ac:dyDescent="0.2">
      <c r="A39" s="10" t="s">
        <v>92</v>
      </c>
      <c r="B39" s="13"/>
      <c r="C39" s="40"/>
      <c r="D39" s="40"/>
      <c r="E39" s="40"/>
      <c r="F39" s="40"/>
      <c r="G39" s="40"/>
    </row>
    <row r="40" spans="1:7" x14ac:dyDescent="0.2">
      <c r="A40" s="10" t="s">
        <v>101</v>
      </c>
      <c r="B40" s="13" t="s">
        <v>133</v>
      </c>
      <c r="C40" s="40">
        <v>0</v>
      </c>
      <c r="D40" s="40">
        <v>0</v>
      </c>
      <c r="E40" s="40"/>
      <c r="F40" s="40">
        <v>0</v>
      </c>
      <c r="G40" s="40">
        <v>0</v>
      </c>
    </row>
    <row r="41" spans="1:7" x14ac:dyDescent="0.2">
      <c r="A41" s="10" t="s">
        <v>102</v>
      </c>
      <c r="B41" s="13" t="s">
        <v>134</v>
      </c>
      <c r="C41" s="40">
        <f>1917000+563100</f>
        <v>2480100</v>
      </c>
      <c r="D41" s="40">
        <f>1917000+563100</f>
        <v>2480100</v>
      </c>
      <c r="E41" s="40"/>
      <c r="F41" s="40">
        <f>1917000+670300</f>
        <v>2587300</v>
      </c>
      <c r="G41" s="40">
        <f>1917000+670300</f>
        <v>2587300</v>
      </c>
    </row>
    <row r="42" spans="1:7" x14ac:dyDescent="0.2">
      <c r="A42" s="10" t="s">
        <v>103</v>
      </c>
      <c r="B42" s="13" t="s">
        <v>135</v>
      </c>
      <c r="C42" s="40">
        <f>990000+287800</f>
        <v>1277800</v>
      </c>
      <c r="D42" s="40">
        <f>990000+287800</f>
        <v>1277800</v>
      </c>
      <c r="E42" s="40"/>
      <c r="F42" s="40">
        <f>990000+335150</f>
        <v>1325150</v>
      </c>
      <c r="G42" s="40">
        <f>990000+335150</f>
        <v>1325150</v>
      </c>
    </row>
    <row r="43" spans="1:7" x14ac:dyDescent="0.2">
      <c r="A43" s="10" t="s">
        <v>104</v>
      </c>
      <c r="B43" s="13" t="s">
        <v>136</v>
      </c>
      <c r="C43" s="40">
        <f>420000+105383</f>
        <v>525383</v>
      </c>
      <c r="D43" s="40">
        <f>420000+105383</f>
        <v>525383</v>
      </c>
      <c r="E43" s="40"/>
      <c r="F43" s="40">
        <f>420000+80383</f>
        <v>500383</v>
      </c>
      <c r="G43" s="40">
        <f>420000+80383</f>
        <v>500383</v>
      </c>
    </row>
    <row r="44" spans="1:7" x14ac:dyDescent="0.2">
      <c r="A44" s="10" t="s">
        <v>105</v>
      </c>
      <c r="B44" s="13" t="s">
        <v>137</v>
      </c>
      <c r="C44" s="40">
        <v>10000</v>
      </c>
      <c r="D44" s="40">
        <v>10000</v>
      </c>
      <c r="E44" s="40"/>
      <c r="F44" s="40">
        <v>10000</v>
      </c>
      <c r="G44" s="40">
        <v>10000</v>
      </c>
    </row>
    <row r="45" spans="1:7" x14ac:dyDescent="0.2">
      <c r="A45" s="10" t="s">
        <v>106</v>
      </c>
      <c r="B45" s="13" t="s">
        <v>138</v>
      </c>
      <c r="C45" s="40">
        <f>920000+506147.9</f>
        <v>1426147.9</v>
      </c>
      <c r="D45" s="40">
        <f>920000+506147.9</f>
        <v>1426147.9</v>
      </c>
      <c r="E45" s="40"/>
      <c r="F45" s="40">
        <f>520000+621829</f>
        <v>1141829</v>
      </c>
      <c r="G45" s="40">
        <f>520000+621829</f>
        <v>1141829</v>
      </c>
    </row>
    <row r="46" spans="1:7" x14ac:dyDescent="0.2">
      <c r="A46" s="10" t="s">
        <v>107</v>
      </c>
      <c r="B46" s="13" t="s">
        <v>139</v>
      </c>
      <c r="C46" s="40">
        <f>1941188+656158</f>
        <v>2597346</v>
      </c>
      <c r="D46" s="40">
        <f>1941188+656158</f>
        <v>2597346</v>
      </c>
      <c r="E46" s="40"/>
      <c r="F46" s="40">
        <f>1041188+586200</f>
        <v>1627388</v>
      </c>
      <c r="G46" s="40">
        <f>1041188+586200</f>
        <v>1627388</v>
      </c>
    </row>
    <row r="47" spans="1:7" s="60" customFormat="1" x14ac:dyDescent="0.2">
      <c r="A47" s="12" t="s">
        <v>108</v>
      </c>
      <c r="B47" s="14">
        <v>260</v>
      </c>
      <c r="C47" s="63">
        <f>C49</f>
        <v>0</v>
      </c>
      <c r="D47" s="63">
        <v>0</v>
      </c>
      <c r="E47" s="63"/>
      <c r="F47" s="63">
        <f>F49</f>
        <v>0</v>
      </c>
      <c r="G47" s="63">
        <f>G49</f>
        <v>0</v>
      </c>
    </row>
    <row r="48" spans="1:7" x14ac:dyDescent="0.2">
      <c r="A48" s="10" t="s">
        <v>92</v>
      </c>
      <c r="B48" s="13"/>
      <c r="C48" s="40"/>
      <c r="D48" s="40"/>
      <c r="E48" s="40"/>
      <c r="F48" s="40"/>
      <c r="G48" s="40"/>
    </row>
    <row r="49" spans="1:7" x14ac:dyDescent="0.2">
      <c r="A49" s="10" t="s">
        <v>109</v>
      </c>
      <c r="B49" s="13" t="s">
        <v>140</v>
      </c>
      <c r="C49" s="40">
        <v>0</v>
      </c>
      <c r="D49" s="40">
        <v>0</v>
      </c>
      <c r="E49" s="40"/>
      <c r="F49" s="40">
        <v>0</v>
      </c>
      <c r="G49" s="40">
        <v>0</v>
      </c>
    </row>
    <row r="50" spans="1:7" s="60" customFormat="1" x14ac:dyDescent="0.2">
      <c r="A50" s="12" t="s">
        <v>110</v>
      </c>
      <c r="B50" s="14">
        <v>290</v>
      </c>
      <c r="C50" s="63">
        <f>C52+C53+C54+C55</f>
        <v>384186</v>
      </c>
      <c r="D50" s="63">
        <f>D52+D53+D54+D55</f>
        <v>384186</v>
      </c>
      <c r="E50" s="63"/>
      <c r="F50" s="63">
        <f>F52+F53+F54+F55</f>
        <v>121550</v>
      </c>
      <c r="G50" s="63">
        <f>G52+G53+G54+G55</f>
        <v>121550</v>
      </c>
    </row>
    <row r="51" spans="1:7" x14ac:dyDescent="0.2">
      <c r="A51" s="10" t="s">
        <v>92</v>
      </c>
      <c r="B51" s="13"/>
      <c r="C51" s="40"/>
      <c r="D51" s="40"/>
      <c r="E51" s="40"/>
      <c r="F51" s="40"/>
      <c r="G51" s="40"/>
    </row>
    <row r="52" spans="1:7" x14ac:dyDescent="0.2">
      <c r="A52" s="10" t="s">
        <v>111</v>
      </c>
      <c r="B52" s="13" t="s">
        <v>141</v>
      </c>
      <c r="C52" s="40">
        <f>345000+39186</f>
        <v>384186</v>
      </c>
      <c r="D52" s="40">
        <f>345000+39186</f>
        <v>384186</v>
      </c>
      <c r="E52" s="40"/>
      <c r="F52" s="40">
        <f>45000+40000</f>
        <v>85000</v>
      </c>
      <c r="G52" s="40">
        <f>45000+40000</f>
        <v>85000</v>
      </c>
    </row>
    <row r="53" spans="1:7" x14ac:dyDescent="0.2">
      <c r="A53" s="10" t="s">
        <v>112</v>
      </c>
      <c r="B53" s="13" t="s">
        <v>142</v>
      </c>
      <c r="C53" s="40">
        <v>0</v>
      </c>
      <c r="D53" s="40">
        <v>0</v>
      </c>
      <c r="E53" s="40"/>
      <c r="F53" s="40">
        <v>34300</v>
      </c>
      <c r="G53" s="40">
        <v>34300</v>
      </c>
    </row>
    <row r="54" spans="1:7" x14ac:dyDescent="0.2">
      <c r="A54" s="10" t="s">
        <v>113</v>
      </c>
      <c r="B54" s="13" t="s">
        <v>143</v>
      </c>
      <c r="C54" s="41">
        <v>0</v>
      </c>
      <c r="D54" s="41">
        <v>0</v>
      </c>
      <c r="E54" s="41"/>
      <c r="F54" s="41">
        <v>0</v>
      </c>
      <c r="G54" s="41">
        <v>0</v>
      </c>
    </row>
    <row r="55" spans="1:7" x14ac:dyDescent="0.2">
      <c r="A55" s="10" t="s">
        <v>114</v>
      </c>
      <c r="B55" s="13" t="s">
        <v>144</v>
      </c>
      <c r="C55" s="41">
        <v>0</v>
      </c>
      <c r="D55" s="41">
        <v>0</v>
      </c>
      <c r="E55" s="41"/>
      <c r="F55" s="41">
        <v>2250</v>
      </c>
      <c r="G55" s="41">
        <v>2250</v>
      </c>
    </row>
    <row r="56" spans="1:7" s="60" customFormat="1" x14ac:dyDescent="0.2">
      <c r="A56" s="12" t="s">
        <v>115</v>
      </c>
      <c r="B56" s="14">
        <v>300</v>
      </c>
      <c r="C56" s="68">
        <f>C58+C59+C60</f>
        <v>1962503.5</v>
      </c>
      <c r="D56" s="68">
        <f>D58+D59+D60</f>
        <v>1962503.5</v>
      </c>
      <c r="E56" s="68"/>
      <c r="F56" s="68">
        <f>F58+F59+F60</f>
        <v>1566744</v>
      </c>
      <c r="G56" s="68">
        <f>G58+G59+G60</f>
        <v>1461896</v>
      </c>
    </row>
    <row r="57" spans="1:7" x14ac:dyDescent="0.2">
      <c r="A57" s="10" t="s">
        <v>92</v>
      </c>
      <c r="B57" s="13"/>
      <c r="C57" s="41"/>
      <c r="D57" s="41"/>
      <c r="E57" s="41"/>
      <c r="F57" s="41"/>
      <c r="G57" s="41"/>
    </row>
    <row r="58" spans="1:7" x14ac:dyDescent="0.2">
      <c r="A58" s="10" t="s">
        <v>116</v>
      </c>
      <c r="B58" s="13" t="s">
        <v>145</v>
      </c>
      <c r="C58" s="41">
        <f>300000+100000</f>
        <v>400000</v>
      </c>
      <c r="D58" s="41">
        <f>300000+100000</f>
        <v>400000</v>
      </c>
      <c r="E58" s="41"/>
      <c r="F58" s="41">
        <f>200000+250000</f>
        <v>450000</v>
      </c>
      <c r="G58" s="41">
        <f>200000+250000</f>
        <v>450000</v>
      </c>
    </row>
    <row r="59" spans="1:7" x14ac:dyDescent="0.2">
      <c r="A59" s="10" t="s">
        <v>117</v>
      </c>
      <c r="B59" s="13" t="s">
        <v>146</v>
      </c>
      <c r="C59" s="41">
        <f>755000+807503.5</f>
        <v>1562503.5</v>
      </c>
      <c r="D59" s="41">
        <f>755000+807503.5</f>
        <v>1562503.5</v>
      </c>
      <c r="E59" s="41"/>
      <c r="F59" s="41">
        <f>255000+861744</f>
        <v>1116744</v>
      </c>
      <c r="G59" s="41">
        <f>255000+756896</f>
        <v>1011896</v>
      </c>
    </row>
    <row r="60" spans="1:7" x14ac:dyDescent="0.2">
      <c r="A60" s="10" t="s">
        <v>118</v>
      </c>
      <c r="B60" s="13" t="s">
        <v>147</v>
      </c>
      <c r="C60" s="41">
        <v>0</v>
      </c>
      <c r="D60" s="41">
        <v>0</v>
      </c>
      <c r="E60" s="41"/>
      <c r="F60" s="41">
        <v>0</v>
      </c>
      <c r="G60" s="41">
        <v>0</v>
      </c>
    </row>
    <row r="61" spans="1:7" x14ac:dyDescent="0.2">
      <c r="A61" s="3"/>
      <c r="B61" s="3"/>
      <c r="C61" s="3"/>
      <c r="D61" s="3"/>
      <c r="E61" s="3"/>
      <c r="F61" s="3"/>
      <c r="G61" s="3"/>
    </row>
    <row r="62" spans="1:7" ht="15.75" x14ac:dyDescent="0.25">
      <c r="A62" s="4" t="s">
        <v>151</v>
      </c>
      <c r="B62" s="3"/>
      <c r="C62" s="3"/>
      <c r="D62" s="3"/>
      <c r="E62" s="3"/>
      <c r="F62" s="3"/>
      <c r="G62" s="3"/>
    </row>
    <row r="63" spans="1:7" ht="15.75" x14ac:dyDescent="0.25">
      <c r="A63" s="4" t="s">
        <v>152</v>
      </c>
      <c r="B63" s="3"/>
      <c r="C63" s="3"/>
      <c r="D63" s="3"/>
      <c r="E63" s="97" t="s">
        <v>200</v>
      </c>
      <c r="F63" s="97"/>
      <c r="G63" s="97"/>
    </row>
    <row r="64" spans="1:7" ht="15.75" x14ac:dyDescent="0.25">
      <c r="A64" s="4"/>
      <c r="B64" s="3"/>
      <c r="C64" s="3"/>
      <c r="D64" s="3"/>
      <c r="E64" s="3" t="s">
        <v>154</v>
      </c>
      <c r="F64" s="3"/>
      <c r="G64" s="3"/>
    </row>
    <row r="65" spans="1:7" ht="15.75" x14ac:dyDescent="0.25">
      <c r="A65" s="4" t="s">
        <v>230</v>
      </c>
      <c r="B65" s="3"/>
      <c r="C65" s="3"/>
      <c r="D65" s="3"/>
      <c r="E65" s="96" t="s">
        <v>231</v>
      </c>
      <c r="F65" s="96"/>
      <c r="G65" s="96"/>
    </row>
    <row r="66" spans="1:7" ht="15.75" x14ac:dyDescent="0.25">
      <c r="A66" s="4"/>
      <c r="B66" s="3"/>
      <c r="C66" s="3"/>
      <c r="D66" s="3"/>
      <c r="E66" s="3" t="s">
        <v>154</v>
      </c>
      <c r="F66" s="3"/>
      <c r="G66" s="3"/>
    </row>
    <row r="67" spans="1:7" ht="15.75" x14ac:dyDescent="0.25">
      <c r="A67" s="4" t="s">
        <v>153</v>
      </c>
      <c r="B67" s="3"/>
      <c r="C67" s="3"/>
      <c r="D67" s="3"/>
      <c r="E67" s="96" t="s">
        <v>232</v>
      </c>
      <c r="F67" s="96"/>
      <c r="G67" s="96"/>
    </row>
    <row r="68" spans="1:7" ht="15" x14ac:dyDescent="0.25">
      <c r="A68" s="43" t="s">
        <v>207</v>
      </c>
      <c r="B68" s="3"/>
      <c r="C68" s="3"/>
      <c r="D68" s="3"/>
      <c r="E68" s="3" t="s">
        <v>154</v>
      </c>
      <c r="F68" s="3"/>
      <c r="G68" s="3"/>
    </row>
    <row r="69" spans="1:7" x14ac:dyDescent="0.2">
      <c r="A69" s="3"/>
      <c r="B69" s="3"/>
      <c r="C69" s="3"/>
      <c r="D69" s="3"/>
      <c r="E69" s="3"/>
      <c r="F69" s="3"/>
      <c r="G69" s="3"/>
    </row>
    <row r="70" spans="1:7" x14ac:dyDescent="0.2">
      <c r="A70" s="3"/>
      <c r="B70" s="3"/>
      <c r="C70" s="3"/>
      <c r="D70" s="3"/>
      <c r="E70" s="3"/>
      <c r="F70" s="3"/>
      <c r="G70" s="3"/>
    </row>
  </sheetData>
  <mergeCells count="11">
    <mergeCell ref="E63:G63"/>
    <mergeCell ref="E65:G65"/>
    <mergeCell ref="E67:G67"/>
    <mergeCell ref="A1:G1"/>
    <mergeCell ref="A2:G2"/>
    <mergeCell ref="A3:A4"/>
    <mergeCell ref="B3:B4"/>
    <mergeCell ref="C3:C4"/>
    <mergeCell ref="F3:F4"/>
    <mergeCell ref="G3:G4"/>
    <mergeCell ref="D3:E3"/>
  </mergeCells>
  <phoneticPr fontId="6" type="noConversion"/>
  <pageMargins left="0.59055118110236227" right="0" top="0.59055118110236227" bottom="0.19685039370078741" header="0.51181102362204722" footer="0.11811023622047245"/>
  <pageSetup paperSize="9" scale="98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8"/>
  <sheetViews>
    <sheetView tabSelected="1" view="pageBreakPreview" zoomScaleSheetLayoutView="100" workbookViewId="0">
      <selection activeCell="A11" sqref="A11:H11"/>
    </sheetView>
  </sheetViews>
  <sheetFormatPr defaultRowHeight="12.75" x14ac:dyDescent="0.2"/>
  <cols>
    <col min="1" max="1" width="52.42578125" customWidth="1"/>
    <col min="2" max="2" width="19.140625" customWidth="1"/>
    <col min="3" max="3" width="21.140625" customWidth="1"/>
    <col min="4" max="4" width="15.5703125" customWidth="1"/>
    <col min="5" max="5" width="9.42578125" customWidth="1"/>
    <col min="6" max="6" width="9.28515625" customWidth="1"/>
    <col min="7" max="7" width="21.140625" customWidth="1"/>
    <col min="8" max="8" width="31.5703125" customWidth="1"/>
    <col min="9" max="9" width="8" customWidth="1"/>
    <col min="10" max="10" width="5.42578125" customWidth="1"/>
    <col min="11" max="11" width="5" hidden="1" customWidth="1"/>
    <col min="12" max="12" width="3.5703125" customWidth="1"/>
    <col min="13" max="13" width="9.28515625" customWidth="1"/>
  </cols>
  <sheetData>
    <row r="1" spans="1:17" ht="15.75" x14ac:dyDescent="0.25">
      <c r="A1" s="101"/>
      <c r="B1" s="101"/>
      <c r="C1" s="101"/>
      <c r="D1" s="101"/>
      <c r="E1" s="101"/>
      <c r="F1" s="101"/>
      <c r="G1" s="99" t="s">
        <v>189</v>
      </c>
      <c r="H1" s="99"/>
      <c r="I1" s="99"/>
      <c r="J1" s="99"/>
      <c r="K1" s="99"/>
      <c r="L1" s="99"/>
      <c r="M1" s="99"/>
      <c r="N1" s="100"/>
      <c r="O1" s="100"/>
      <c r="P1" s="100"/>
      <c r="Q1" s="100"/>
    </row>
    <row r="2" spans="1:17" ht="15.75" x14ac:dyDescent="0.25">
      <c r="A2" s="101"/>
      <c r="B2" s="101"/>
      <c r="C2" s="101"/>
      <c r="D2" s="101"/>
      <c r="E2" s="101"/>
      <c r="F2" s="101"/>
      <c r="G2" s="99" t="s">
        <v>254</v>
      </c>
      <c r="H2" s="99"/>
      <c r="I2" s="99"/>
      <c r="J2" s="99"/>
      <c r="K2" s="99"/>
      <c r="L2" s="99"/>
      <c r="M2" s="99"/>
      <c r="N2" s="100"/>
      <c r="O2" s="100"/>
      <c r="P2" s="100"/>
      <c r="Q2" s="100"/>
    </row>
    <row r="3" spans="1:17" ht="15.75" x14ac:dyDescent="0.25">
      <c r="A3" s="101"/>
      <c r="B3" s="101"/>
      <c r="C3" s="101"/>
      <c r="D3" s="101"/>
      <c r="E3" s="101"/>
      <c r="F3" s="101"/>
      <c r="G3" s="99" t="s">
        <v>255</v>
      </c>
      <c r="H3" s="99"/>
      <c r="I3" s="99"/>
      <c r="J3" s="99"/>
      <c r="K3" s="99"/>
      <c r="L3" s="99"/>
      <c r="M3" s="99"/>
      <c r="N3" s="100"/>
      <c r="O3" s="100"/>
      <c r="P3" s="100"/>
      <c r="Q3" s="100"/>
    </row>
    <row r="4" spans="1:17" ht="15.75" x14ac:dyDescent="0.25">
      <c r="A4" s="101"/>
      <c r="B4" s="101"/>
      <c r="C4" s="101"/>
      <c r="D4" s="101"/>
      <c r="E4" s="101"/>
      <c r="F4" s="101"/>
      <c r="G4" s="99" t="s">
        <v>256</v>
      </c>
      <c r="H4" s="99"/>
      <c r="I4" s="99"/>
      <c r="J4" s="99"/>
      <c r="K4" s="99"/>
      <c r="L4" s="99"/>
      <c r="M4" s="99"/>
      <c r="N4" s="100"/>
      <c r="O4" s="100"/>
      <c r="P4" s="100"/>
      <c r="Q4" s="100"/>
    </row>
    <row r="5" spans="1:17" ht="18.75" x14ac:dyDescent="0.3">
      <c r="A5" s="16"/>
      <c r="B5" s="16"/>
      <c r="C5" s="16"/>
      <c r="D5" s="16"/>
      <c r="E5" s="16"/>
      <c r="F5" s="16"/>
      <c r="G5" s="99"/>
      <c r="H5" s="99"/>
      <c r="I5" s="99"/>
      <c r="J5" s="99"/>
      <c r="K5" s="99"/>
      <c r="L5" s="99"/>
      <c r="M5" s="99"/>
      <c r="N5" s="100"/>
      <c r="O5" s="100"/>
      <c r="P5" s="100"/>
      <c r="Q5" s="100"/>
    </row>
    <row r="6" spans="1:17" ht="18.75" x14ac:dyDescent="0.3">
      <c r="A6" s="16"/>
      <c r="B6" s="16"/>
      <c r="C6" s="16"/>
      <c r="D6" s="16"/>
      <c r="E6" s="16"/>
      <c r="F6" s="16"/>
      <c r="G6" s="101"/>
      <c r="H6" s="101"/>
      <c r="I6" s="101"/>
      <c r="J6" s="101"/>
      <c r="K6" s="101"/>
      <c r="L6" s="101"/>
      <c r="M6" s="101"/>
      <c r="N6" s="100"/>
      <c r="O6" s="100"/>
      <c r="P6" s="100"/>
      <c r="Q6" s="100"/>
    </row>
    <row r="7" spans="1:17" ht="18.75" x14ac:dyDescent="0.3">
      <c r="A7" s="16"/>
      <c r="B7" s="16"/>
      <c r="C7" s="16"/>
      <c r="D7" s="16"/>
      <c r="E7" s="16"/>
      <c r="F7" s="16"/>
      <c r="G7" s="101" t="s">
        <v>257</v>
      </c>
      <c r="H7" s="101"/>
      <c r="I7" s="101"/>
      <c r="J7" s="101"/>
      <c r="K7" s="101"/>
      <c r="L7" s="101"/>
      <c r="M7" s="101"/>
      <c r="N7" s="100"/>
      <c r="O7" s="100"/>
      <c r="P7" s="100"/>
      <c r="Q7" s="100"/>
    </row>
    <row r="8" spans="1:17" ht="18.75" x14ac:dyDescent="0.3">
      <c r="A8" s="16"/>
      <c r="B8" s="16"/>
      <c r="C8" s="16"/>
      <c r="D8" s="16"/>
      <c r="E8" s="16"/>
      <c r="F8" s="16"/>
      <c r="G8" s="102" t="s">
        <v>235</v>
      </c>
      <c r="H8" s="102"/>
      <c r="I8" s="102"/>
      <c r="J8" s="102"/>
      <c r="K8" s="102"/>
      <c r="L8" s="102"/>
      <c r="M8" s="102"/>
      <c r="N8" s="100"/>
      <c r="O8" s="100"/>
      <c r="P8" s="100"/>
      <c r="Q8" s="100"/>
    </row>
    <row r="9" spans="1:17" ht="18.75" x14ac:dyDescent="0.3">
      <c r="A9" s="16"/>
      <c r="B9" s="16"/>
      <c r="C9" s="16"/>
      <c r="D9" s="16"/>
      <c r="E9" s="16"/>
      <c r="F9" s="16"/>
      <c r="G9" s="101" t="s">
        <v>258</v>
      </c>
      <c r="H9" s="101"/>
      <c r="I9" s="101"/>
      <c r="J9" s="101"/>
      <c r="K9" s="101"/>
      <c r="L9" s="101"/>
      <c r="M9" s="101"/>
      <c r="N9" s="100"/>
      <c r="O9" s="100"/>
      <c r="P9" s="100"/>
      <c r="Q9" s="100"/>
    </row>
    <row r="10" spans="1:17" ht="18.75" x14ac:dyDescent="0.3">
      <c r="A10" s="16"/>
      <c r="B10" s="16"/>
      <c r="C10" s="16"/>
      <c r="D10" s="16"/>
      <c r="E10" s="16"/>
      <c r="F10" s="16"/>
      <c r="G10" s="16"/>
      <c r="H10" s="16"/>
      <c r="I10" s="16"/>
      <c r="J10" s="101"/>
      <c r="K10" s="101"/>
      <c r="L10" s="16"/>
      <c r="M10" s="16"/>
      <c r="N10" s="100"/>
      <c r="O10" s="100"/>
      <c r="P10" s="100"/>
      <c r="Q10" s="100"/>
    </row>
    <row r="11" spans="1:17" ht="18.75" x14ac:dyDescent="0.3">
      <c r="A11" s="103" t="s">
        <v>155</v>
      </c>
      <c r="B11" s="103"/>
      <c r="C11" s="103"/>
      <c r="D11" s="103"/>
      <c r="E11" s="103"/>
      <c r="F11" s="103"/>
      <c r="G11" s="103"/>
      <c r="H11" s="103"/>
      <c r="I11" s="16"/>
      <c r="J11" s="101"/>
      <c r="K11" s="101"/>
      <c r="L11" s="16"/>
      <c r="M11" s="16"/>
      <c r="N11" s="100"/>
      <c r="O11" s="100"/>
      <c r="P11" s="100"/>
      <c r="Q11" s="100"/>
    </row>
    <row r="12" spans="1:17" ht="18.75" x14ac:dyDescent="0.3">
      <c r="A12" s="103" t="s">
        <v>156</v>
      </c>
      <c r="B12" s="103"/>
      <c r="C12" s="103"/>
      <c r="D12" s="103"/>
      <c r="E12" s="103"/>
      <c r="F12" s="103"/>
      <c r="G12" s="103"/>
      <c r="H12" s="103"/>
      <c r="I12" s="16"/>
      <c r="J12" s="101"/>
      <c r="K12" s="101"/>
      <c r="L12" s="16"/>
      <c r="M12" s="16"/>
      <c r="N12" s="100"/>
      <c r="O12" s="100"/>
      <c r="P12" s="100"/>
      <c r="Q12" s="100"/>
    </row>
    <row r="13" spans="1:17" ht="18.75" x14ac:dyDescent="0.3">
      <c r="A13" s="103" t="s">
        <v>201</v>
      </c>
      <c r="B13" s="103"/>
      <c r="C13" s="103"/>
      <c r="D13" s="103"/>
      <c r="E13" s="103"/>
      <c r="F13" s="103"/>
      <c r="G13" s="103"/>
      <c r="H13" s="103"/>
      <c r="I13" s="16"/>
      <c r="J13" s="101"/>
      <c r="K13" s="101"/>
      <c r="L13" s="16"/>
      <c r="M13" s="16"/>
      <c r="N13" s="100"/>
      <c r="O13" s="100"/>
      <c r="P13" s="100"/>
      <c r="Q13" s="100"/>
    </row>
    <row r="14" spans="1:17" ht="18.75" x14ac:dyDescent="0.3">
      <c r="A14" s="16"/>
      <c r="B14" s="16"/>
      <c r="C14" s="16"/>
      <c r="D14" s="16"/>
      <c r="E14" s="16"/>
      <c r="F14" s="16"/>
      <c r="G14" s="16"/>
      <c r="H14" s="16"/>
      <c r="I14" s="30"/>
      <c r="J14" s="109"/>
      <c r="K14" s="109"/>
      <c r="L14" s="30"/>
      <c r="M14" s="30"/>
      <c r="N14" s="100"/>
      <c r="O14" s="100"/>
      <c r="P14" s="100"/>
      <c r="Q14" s="100"/>
    </row>
    <row r="15" spans="1:17" ht="18.75" x14ac:dyDescent="0.3">
      <c r="A15" s="16"/>
      <c r="B15" s="16"/>
      <c r="C15" s="16"/>
      <c r="D15" s="16"/>
      <c r="E15" s="16"/>
      <c r="F15" s="16"/>
      <c r="G15" s="16"/>
      <c r="H15" s="30"/>
      <c r="I15" s="104" t="s">
        <v>157</v>
      </c>
      <c r="J15" s="105"/>
      <c r="K15" s="105"/>
      <c r="L15" s="105"/>
      <c r="M15" s="106"/>
      <c r="N15" s="107"/>
      <c r="O15" s="100"/>
      <c r="P15" s="100"/>
      <c r="Q15" s="100"/>
    </row>
    <row r="16" spans="1:17" ht="18.75" x14ac:dyDescent="0.3">
      <c r="A16" s="16"/>
      <c r="B16" s="16"/>
      <c r="C16" s="16"/>
      <c r="D16" s="16"/>
      <c r="E16" s="16"/>
      <c r="F16" s="16"/>
      <c r="G16" s="16"/>
      <c r="H16" s="33" t="s">
        <v>158</v>
      </c>
      <c r="I16" s="108">
        <v>501016</v>
      </c>
      <c r="J16" s="108"/>
      <c r="K16" s="108"/>
      <c r="L16" s="108"/>
      <c r="M16" s="108"/>
      <c r="N16" s="107"/>
      <c r="O16" s="100"/>
      <c r="P16" s="100"/>
      <c r="Q16" s="100"/>
    </row>
    <row r="17" spans="1:17" ht="24" customHeight="1" x14ac:dyDescent="0.3">
      <c r="A17" s="16"/>
      <c r="B17" s="113" t="s">
        <v>226</v>
      </c>
      <c r="C17" s="113"/>
      <c r="D17" s="113"/>
      <c r="E17" s="113"/>
      <c r="F17" s="16"/>
      <c r="G17" s="16"/>
      <c r="H17" s="33" t="s">
        <v>159</v>
      </c>
      <c r="I17" s="114"/>
      <c r="J17" s="108"/>
      <c r="K17" s="108"/>
      <c r="L17" s="108"/>
      <c r="M17" s="108"/>
      <c r="N17" s="2"/>
      <c r="O17" s="21"/>
      <c r="P17" s="21"/>
      <c r="Q17" s="17"/>
    </row>
    <row r="18" spans="1:17" ht="42.75" customHeight="1" x14ac:dyDescent="0.25">
      <c r="A18" s="52" t="s">
        <v>160</v>
      </c>
      <c r="B18" s="115" t="s">
        <v>229</v>
      </c>
      <c r="C18" s="115"/>
      <c r="D18" s="115"/>
      <c r="E18" s="115"/>
      <c r="F18" s="115"/>
      <c r="G18" s="115"/>
      <c r="H18" s="33" t="s">
        <v>4</v>
      </c>
      <c r="I18" s="108">
        <v>26607478</v>
      </c>
      <c r="J18" s="108"/>
      <c r="K18" s="108"/>
      <c r="L18" s="108"/>
      <c r="M18" s="108"/>
      <c r="N18" s="2"/>
      <c r="O18" s="2"/>
      <c r="P18" s="21"/>
      <c r="Q18" s="21"/>
    </row>
    <row r="19" spans="1:17" ht="32.25" x14ac:dyDescent="0.3">
      <c r="A19" s="21"/>
      <c r="B19" s="53" t="s">
        <v>3</v>
      </c>
      <c r="C19" s="110" t="s">
        <v>192</v>
      </c>
      <c r="D19" s="110"/>
      <c r="E19" s="110"/>
      <c r="F19" s="111"/>
      <c r="G19" s="111"/>
      <c r="H19" s="51" t="s">
        <v>161</v>
      </c>
      <c r="I19" s="108"/>
      <c r="J19" s="108"/>
      <c r="K19" s="108"/>
      <c r="L19" s="108"/>
      <c r="M19" s="108"/>
      <c r="N19" s="2"/>
      <c r="O19" s="2"/>
      <c r="P19" s="21"/>
      <c r="Q19" s="17"/>
    </row>
    <row r="20" spans="1:17" ht="15.75" x14ac:dyDescent="0.25">
      <c r="A20" s="16" t="s">
        <v>162</v>
      </c>
      <c r="B20" s="112" t="s">
        <v>163</v>
      </c>
      <c r="C20" s="112"/>
      <c r="D20" s="112"/>
      <c r="E20" s="112"/>
      <c r="F20" s="112"/>
      <c r="G20" s="16"/>
      <c r="H20" s="33" t="s">
        <v>164</v>
      </c>
      <c r="I20" s="108">
        <v>57401375000</v>
      </c>
      <c r="J20" s="108"/>
      <c r="K20" s="108"/>
      <c r="L20" s="108"/>
      <c r="M20" s="108"/>
      <c r="N20" s="2"/>
      <c r="O20" s="2"/>
      <c r="P20" s="2"/>
      <c r="Q20" s="21"/>
    </row>
    <row r="21" spans="1:17" ht="31.5" x14ac:dyDescent="0.25">
      <c r="A21" s="21" t="s">
        <v>165</v>
      </c>
      <c r="B21" s="117" t="s">
        <v>246</v>
      </c>
      <c r="C21" s="117"/>
      <c r="D21" s="117"/>
      <c r="E21" s="117"/>
      <c r="F21" s="117"/>
      <c r="G21" s="16"/>
      <c r="H21" s="33" t="s">
        <v>166</v>
      </c>
      <c r="I21" s="108">
        <v>830</v>
      </c>
      <c r="J21" s="108"/>
      <c r="K21" s="108"/>
      <c r="L21" s="108"/>
      <c r="M21" s="108"/>
      <c r="N21" s="21"/>
      <c r="O21" s="2"/>
      <c r="P21" s="2"/>
      <c r="Q21" s="22"/>
    </row>
    <row r="22" spans="1:17" ht="31.5" x14ac:dyDescent="0.25">
      <c r="A22" s="21" t="s">
        <v>167</v>
      </c>
      <c r="B22" s="117" t="s">
        <v>168</v>
      </c>
      <c r="C22" s="117"/>
      <c r="D22" s="117"/>
      <c r="E22" s="117"/>
      <c r="F22" s="117"/>
      <c r="G22" s="16"/>
      <c r="H22" s="33" t="s">
        <v>169</v>
      </c>
      <c r="I22" s="108">
        <v>840</v>
      </c>
      <c r="J22" s="108"/>
      <c r="K22" s="108"/>
      <c r="L22" s="108"/>
      <c r="M22" s="108"/>
      <c r="N22" s="2"/>
      <c r="O22" s="2"/>
      <c r="P22" s="2"/>
      <c r="Q22" s="22"/>
    </row>
    <row r="23" spans="1:17" ht="18.75" x14ac:dyDescent="0.3">
      <c r="A23" s="119" t="s">
        <v>170</v>
      </c>
      <c r="B23" s="119"/>
      <c r="C23" s="119"/>
      <c r="D23" s="16"/>
      <c r="E23" s="16"/>
      <c r="F23" s="16"/>
      <c r="G23" s="16"/>
      <c r="H23" s="33" t="s">
        <v>171</v>
      </c>
      <c r="I23" s="108"/>
      <c r="J23" s="108"/>
      <c r="K23" s="108"/>
      <c r="L23" s="108"/>
      <c r="M23" s="108"/>
      <c r="N23" s="107"/>
      <c r="O23" s="100"/>
      <c r="P23" s="100"/>
      <c r="Q23" s="100"/>
    </row>
    <row r="24" spans="1:17" ht="18.75" x14ac:dyDescent="0.3">
      <c r="A24" s="116"/>
      <c r="B24" s="116"/>
      <c r="C24" s="116"/>
      <c r="D24" s="16"/>
      <c r="E24" s="16"/>
      <c r="F24" s="16"/>
      <c r="G24" s="16"/>
      <c r="H24" s="16"/>
      <c r="I24" s="16"/>
      <c r="J24" s="109"/>
      <c r="K24" s="109"/>
      <c r="L24" s="30"/>
      <c r="M24" s="30"/>
      <c r="N24" s="100"/>
      <c r="O24" s="100"/>
      <c r="P24" s="100"/>
      <c r="Q24" s="100"/>
    </row>
    <row r="25" spans="1:17" ht="47.25" customHeight="1" x14ac:dyDescent="0.3">
      <c r="A25" s="118" t="s">
        <v>172</v>
      </c>
      <c r="B25" s="118" t="s">
        <v>173</v>
      </c>
      <c r="C25" s="118" t="s">
        <v>174</v>
      </c>
      <c r="D25" s="118" t="s">
        <v>210</v>
      </c>
      <c r="E25" s="118"/>
      <c r="F25" s="118"/>
      <c r="G25" s="118"/>
      <c r="H25" s="108" t="s">
        <v>175</v>
      </c>
      <c r="I25" s="108"/>
      <c r="J25" s="108"/>
      <c r="K25" s="108"/>
      <c r="L25" s="108"/>
      <c r="M25" s="108"/>
      <c r="N25" s="107"/>
      <c r="O25" s="100"/>
      <c r="P25" s="100"/>
      <c r="Q25" s="100"/>
    </row>
    <row r="26" spans="1:17" ht="18.75" x14ac:dyDescent="0.3">
      <c r="A26" s="118"/>
      <c r="B26" s="118"/>
      <c r="C26" s="118"/>
      <c r="D26" s="118" t="s">
        <v>176</v>
      </c>
      <c r="E26" s="118"/>
      <c r="F26" s="118" t="s">
        <v>177</v>
      </c>
      <c r="G26" s="118"/>
      <c r="H26" s="29" t="s">
        <v>178</v>
      </c>
      <c r="I26" s="108" t="s">
        <v>179</v>
      </c>
      <c r="J26" s="108"/>
      <c r="K26" s="108"/>
      <c r="L26" s="108"/>
      <c r="M26" s="108"/>
      <c r="N26" s="107"/>
      <c r="O26" s="100"/>
      <c r="P26" s="100"/>
      <c r="Q26" s="100"/>
    </row>
    <row r="27" spans="1:17" ht="18.75" x14ac:dyDescent="0.3">
      <c r="A27" s="35">
        <v>1</v>
      </c>
      <c r="B27" s="29">
        <v>2</v>
      </c>
      <c r="C27" s="29">
        <v>3</v>
      </c>
      <c r="D27" s="108">
        <v>4</v>
      </c>
      <c r="E27" s="108"/>
      <c r="F27" s="108">
        <v>5</v>
      </c>
      <c r="G27" s="108"/>
      <c r="H27" s="29">
        <v>6</v>
      </c>
      <c r="I27" s="108">
        <v>7</v>
      </c>
      <c r="J27" s="108"/>
      <c r="K27" s="108"/>
      <c r="L27" s="108"/>
      <c r="M27" s="108"/>
      <c r="N27" s="107"/>
      <c r="O27" s="100"/>
      <c r="P27" s="100"/>
      <c r="Q27" s="100"/>
    </row>
    <row r="28" spans="1:17" ht="18" customHeight="1" x14ac:dyDescent="0.2">
      <c r="A28" s="128" t="s">
        <v>199</v>
      </c>
      <c r="B28" s="129" t="s">
        <v>241</v>
      </c>
      <c r="C28" s="108">
        <v>226</v>
      </c>
      <c r="D28" s="130"/>
      <c r="E28" s="130"/>
      <c r="F28" s="120"/>
      <c r="G28" s="120"/>
      <c r="H28" s="121">
        <f>55643+48883</f>
        <v>104526</v>
      </c>
      <c r="I28" s="122">
        <v>104526</v>
      </c>
      <c r="J28" s="123"/>
      <c r="K28" s="123"/>
      <c r="L28" s="123"/>
      <c r="M28" s="124"/>
      <c r="N28" s="107"/>
      <c r="O28" s="100"/>
      <c r="P28" s="100"/>
      <c r="Q28" s="100"/>
    </row>
    <row r="29" spans="1:17" ht="17.25" customHeight="1" x14ac:dyDescent="0.2">
      <c r="A29" s="128"/>
      <c r="B29" s="129"/>
      <c r="C29" s="108"/>
      <c r="D29" s="130"/>
      <c r="E29" s="130"/>
      <c r="F29" s="120"/>
      <c r="G29" s="120"/>
      <c r="H29" s="121"/>
      <c r="I29" s="125"/>
      <c r="J29" s="126"/>
      <c r="K29" s="126"/>
      <c r="L29" s="126"/>
      <c r="M29" s="127"/>
      <c r="N29" s="107"/>
      <c r="O29" s="100"/>
      <c r="P29" s="100"/>
      <c r="Q29" s="100"/>
    </row>
    <row r="30" spans="1:17" ht="6" customHeight="1" x14ac:dyDescent="0.3">
      <c r="A30" s="128" t="s">
        <v>227</v>
      </c>
      <c r="B30" s="129" t="s">
        <v>242</v>
      </c>
      <c r="C30" s="108">
        <v>226</v>
      </c>
      <c r="D30" s="130"/>
      <c r="E30" s="130"/>
      <c r="F30" s="120"/>
      <c r="G30" s="120"/>
      <c r="H30" s="121">
        <v>105900</v>
      </c>
      <c r="I30" s="121">
        <v>105900</v>
      </c>
      <c r="J30" s="121"/>
      <c r="K30" s="121"/>
      <c r="L30" s="121"/>
      <c r="M30" s="121"/>
      <c r="N30" s="78"/>
      <c r="O30" s="17"/>
      <c r="P30" s="17"/>
      <c r="Q30" s="17"/>
    </row>
    <row r="31" spans="1:17" ht="66.75" customHeight="1" x14ac:dyDescent="0.3">
      <c r="A31" s="128"/>
      <c r="B31" s="129"/>
      <c r="C31" s="108"/>
      <c r="D31" s="130"/>
      <c r="E31" s="130"/>
      <c r="F31" s="120"/>
      <c r="G31" s="120"/>
      <c r="H31" s="121"/>
      <c r="I31" s="121"/>
      <c r="J31" s="121"/>
      <c r="K31" s="121"/>
      <c r="L31" s="121"/>
      <c r="M31" s="121"/>
      <c r="N31" s="78"/>
      <c r="O31" s="17"/>
      <c r="P31" s="17"/>
      <c r="Q31" s="17"/>
    </row>
    <row r="32" spans="1:17" ht="69.75" customHeight="1" x14ac:dyDescent="0.3">
      <c r="A32" s="28" t="s">
        <v>228</v>
      </c>
      <c r="B32" s="79" t="s">
        <v>243</v>
      </c>
      <c r="C32" s="29">
        <v>310</v>
      </c>
      <c r="D32" s="130"/>
      <c r="E32" s="130"/>
      <c r="F32" s="120"/>
      <c r="G32" s="120"/>
      <c r="H32" s="36">
        <v>37674</v>
      </c>
      <c r="I32" s="121">
        <v>37674</v>
      </c>
      <c r="J32" s="121"/>
      <c r="K32" s="121"/>
      <c r="L32" s="121"/>
      <c r="M32" s="121"/>
      <c r="N32" s="78"/>
      <c r="O32" s="17"/>
      <c r="P32" s="17"/>
      <c r="Q32" s="17"/>
    </row>
    <row r="33" spans="1:17" ht="69.75" customHeight="1" x14ac:dyDescent="0.3">
      <c r="A33" s="28" t="s">
        <v>228</v>
      </c>
      <c r="B33" s="79" t="s">
        <v>243</v>
      </c>
      <c r="C33" s="29">
        <v>226</v>
      </c>
      <c r="D33" s="130"/>
      <c r="E33" s="130"/>
      <c r="F33" s="120"/>
      <c r="G33" s="120"/>
      <c r="H33" s="36">
        <v>202960</v>
      </c>
      <c r="I33" s="121">
        <v>202960</v>
      </c>
      <c r="J33" s="121"/>
      <c r="K33" s="121"/>
      <c r="L33" s="121"/>
      <c r="M33" s="121"/>
      <c r="N33" s="78"/>
      <c r="O33" s="17"/>
      <c r="P33" s="17"/>
      <c r="Q33" s="17"/>
    </row>
    <row r="34" spans="1:17" ht="32.25" customHeight="1" x14ac:dyDescent="0.3">
      <c r="A34" s="148" t="s">
        <v>236</v>
      </c>
      <c r="B34" s="29">
        <v>824112004</v>
      </c>
      <c r="C34" s="29">
        <v>211</v>
      </c>
      <c r="D34" s="130"/>
      <c r="E34" s="130"/>
      <c r="F34" s="120"/>
      <c r="G34" s="120"/>
      <c r="H34" s="36">
        <v>30000</v>
      </c>
      <c r="I34" s="121">
        <v>30000</v>
      </c>
      <c r="J34" s="121"/>
      <c r="K34" s="121"/>
      <c r="L34" s="121"/>
      <c r="M34" s="121"/>
      <c r="N34" s="107"/>
      <c r="O34" s="100"/>
      <c r="P34" s="100"/>
      <c r="Q34" s="100"/>
    </row>
    <row r="35" spans="1:17" ht="18.75" x14ac:dyDescent="0.3">
      <c r="A35" s="149"/>
      <c r="B35" s="29">
        <v>824112004</v>
      </c>
      <c r="C35" s="29">
        <v>213</v>
      </c>
      <c r="D35" s="130"/>
      <c r="E35" s="130"/>
      <c r="F35" s="120"/>
      <c r="G35" s="120"/>
      <c r="H35" s="36">
        <v>9060</v>
      </c>
      <c r="I35" s="121">
        <v>9060</v>
      </c>
      <c r="J35" s="121"/>
      <c r="K35" s="121"/>
      <c r="L35" s="121"/>
      <c r="M35" s="121"/>
      <c r="N35" s="107"/>
      <c r="O35" s="100"/>
      <c r="P35" s="100"/>
      <c r="Q35" s="100"/>
    </row>
    <row r="36" spans="1:17" ht="18.75" x14ac:dyDescent="0.3">
      <c r="A36" s="150"/>
      <c r="B36" s="29">
        <v>824112004</v>
      </c>
      <c r="C36" s="29">
        <v>226</v>
      </c>
      <c r="D36" s="130"/>
      <c r="E36" s="130"/>
      <c r="F36" s="120"/>
      <c r="G36" s="120"/>
      <c r="H36" s="36">
        <v>49082</v>
      </c>
      <c r="I36" s="121">
        <v>49082</v>
      </c>
      <c r="J36" s="121"/>
      <c r="K36" s="121"/>
      <c r="L36" s="121"/>
      <c r="M36" s="121"/>
      <c r="N36" s="107"/>
      <c r="O36" s="100"/>
      <c r="P36" s="100"/>
      <c r="Q36" s="100"/>
    </row>
    <row r="37" spans="1:17" ht="18.75" x14ac:dyDescent="0.3">
      <c r="A37" s="135" t="s">
        <v>180</v>
      </c>
      <c r="B37" s="135"/>
      <c r="C37" s="135"/>
      <c r="D37" s="135"/>
      <c r="E37" s="135"/>
      <c r="F37" s="120"/>
      <c r="G37" s="120"/>
      <c r="H37" s="36">
        <f t="shared" ref="H37:M37" si="0">SUM(H28:H36)</f>
        <v>539202</v>
      </c>
      <c r="I37" s="136">
        <f t="shared" si="0"/>
        <v>539202</v>
      </c>
      <c r="J37" s="137">
        <f t="shared" si="0"/>
        <v>0</v>
      </c>
      <c r="K37" s="137">
        <f t="shared" si="0"/>
        <v>0</v>
      </c>
      <c r="L37" s="137">
        <f t="shared" si="0"/>
        <v>0</v>
      </c>
      <c r="M37" s="138">
        <f t="shared" si="0"/>
        <v>0</v>
      </c>
      <c r="N37" s="107"/>
      <c r="O37" s="100"/>
      <c r="P37" s="100"/>
      <c r="Q37" s="100"/>
    </row>
    <row r="38" spans="1:17" ht="18.75" x14ac:dyDescent="0.3">
      <c r="A38" s="16"/>
      <c r="B38" s="16"/>
      <c r="C38" s="16"/>
      <c r="D38" s="16"/>
      <c r="E38" s="113"/>
      <c r="F38" s="113"/>
      <c r="G38" s="20"/>
      <c r="H38" s="34" t="s">
        <v>181</v>
      </c>
      <c r="I38" s="130">
        <v>1</v>
      </c>
      <c r="J38" s="130"/>
      <c r="K38" s="130"/>
      <c r="L38" s="130"/>
      <c r="M38" s="130"/>
      <c r="N38" s="107"/>
      <c r="O38" s="100"/>
      <c r="P38" s="100"/>
      <c r="Q38" s="100"/>
    </row>
    <row r="39" spans="1:17" ht="22.5" customHeight="1" x14ac:dyDescent="0.3">
      <c r="A39" s="16"/>
      <c r="B39" s="16"/>
      <c r="C39" s="16"/>
      <c r="D39" s="16"/>
      <c r="E39" s="113"/>
      <c r="F39" s="113"/>
      <c r="G39" s="20"/>
      <c r="H39" s="34" t="s">
        <v>182</v>
      </c>
      <c r="I39" s="130">
        <v>1</v>
      </c>
      <c r="J39" s="130"/>
      <c r="K39" s="130"/>
      <c r="L39" s="130"/>
      <c r="M39" s="130"/>
      <c r="N39" s="107"/>
      <c r="O39" s="100"/>
      <c r="P39" s="100"/>
      <c r="Q39" s="100"/>
    </row>
    <row r="40" spans="1:17" ht="13.5" customHeight="1" x14ac:dyDescent="0.3">
      <c r="A40" s="16"/>
      <c r="B40" s="16"/>
      <c r="C40" s="16"/>
      <c r="D40" s="16"/>
      <c r="E40" s="16"/>
      <c r="F40" s="16"/>
      <c r="G40" s="16"/>
      <c r="H40" s="16"/>
      <c r="I40" s="16"/>
      <c r="J40" s="109"/>
      <c r="K40" s="109"/>
      <c r="L40" s="30"/>
      <c r="M40" s="30"/>
      <c r="N40" s="100"/>
      <c r="O40" s="100"/>
      <c r="P40" s="100"/>
      <c r="Q40" s="100"/>
    </row>
    <row r="41" spans="1:17" ht="19.5" thickBot="1" x14ac:dyDescent="0.35">
      <c r="A41" s="16" t="s">
        <v>183</v>
      </c>
      <c r="B41" s="32"/>
      <c r="C41" s="16"/>
      <c r="D41" s="32" t="s">
        <v>202</v>
      </c>
      <c r="E41" s="31"/>
      <c r="F41" s="16"/>
      <c r="G41" s="16"/>
      <c r="H41" s="16"/>
      <c r="I41" s="16"/>
      <c r="J41" s="139"/>
      <c r="K41" s="139"/>
      <c r="L41" s="16"/>
      <c r="M41" s="16"/>
      <c r="N41" s="100"/>
      <c r="O41" s="100"/>
      <c r="P41" s="100"/>
      <c r="Q41" s="100"/>
    </row>
    <row r="42" spans="1:17" ht="31.5" customHeight="1" x14ac:dyDescent="0.3">
      <c r="A42" s="16"/>
      <c r="B42" s="16"/>
      <c r="C42" s="16"/>
      <c r="D42" s="16"/>
      <c r="E42" s="30"/>
      <c r="F42" s="16"/>
      <c r="G42" s="140" t="s">
        <v>184</v>
      </c>
      <c r="H42" s="141"/>
      <c r="I42" s="141"/>
      <c r="J42" s="141"/>
      <c r="K42" s="141"/>
      <c r="L42" s="141"/>
      <c r="M42" s="142"/>
      <c r="N42" s="131"/>
      <c r="O42" s="100"/>
      <c r="P42" s="100"/>
      <c r="Q42" s="100"/>
    </row>
    <row r="43" spans="1:17" ht="18.75" x14ac:dyDescent="0.3">
      <c r="A43" s="21" t="s">
        <v>233</v>
      </c>
      <c r="B43" s="32"/>
      <c r="C43" s="16"/>
      <c r="D43" s="32" t="s">
        <v>234</v>
      </c>
      <c r="E43" s="31"/>
      <c r="F43" s="16"/>
      <c r="G43" s="24"/>
      <c r="H43" s="16"/>
      <c r="I43" s="16"/>
      <c r="J43" s="16"/>
      <c r="K43" s="101"/>
      <c r="L43" s="101"/>
      <c r="M43" s="19"/>
      <c r="N43" s="143"/>
      <c r="O43" s="100"/>
      <c r="P43" s="100"/>
      <c r="Q43" s="100"/>
    </row>
    <row r="44" spans="1:17" ht="18.75" customHeight="1" x14ac:dyDescent="0.3">
      <c r="A44" s="16"/>
      <c r="B44" s="16"/>
      <c r="C44" s="16"/>
      <c r="D44" s="16"/>
      <c r="E44" s="30"/>
      <c r="F44" s="16"/>
      <c r="G44" s="25" t="s">
        <v>185</v>
      </c>
      <c r="H44" s="37"/>
      <c r="I44" s="145"/>
      <c r="J44" s="145"/>
      <c r="K44" s="146"/>
      <c r="L44" s="146"/>
      <c r="M44" s="147"/>
      <c r="N44" s="131"/>
      <c r="O44" s="100"/>
      <c r="P44" s="100"/>
      <c r="Q44" s="100"/>
    </row>
    <row r="45" spans="1:17" ht="18.75" x14ac:dyDescent="0.3">
      <c r="A45" s="16" t="s">
        <v>185</v>
      </c>
      <c r="B45" s="32"/>
      <c r="C45" s="30"/>
      <c r="D45" s="32" t="s">
        <v>234</v>
      </c>
      <c r="E45" s="31"/>
      <c r="F45" s="16"/>
      <c r="G45" s="26"/>
      <c r="H45" s="27" t="s">
        <v>186</v>
      </c>
      <c r="I45" s="132" t="s">
        <v>187</v>
      </c>
      <c r="J45" s="132"/>
      <c r="K45" s="133" t="s">
        <v>188</v>
      </c>
      <c r="L45" s="133"/>
      <c r="M45" s="134"/>
      <c r="N45" s="131"/>
      <c r="O45" s="100"/>
      <c r="P45" s="100"/>
      <c r="Q45" s="100"/>
    </row>
    <row r="46" spans="1:17" ht="19.5" thickBot="1" x14ac:dyDescent="0.35">
      <c r="A46" s="30" t="s">
        <v>190</v>
      </c>
      <c r="B46" s="16"/>
      <c r="C46" s="16"/>
      <c r="D46" s="16"/>
      <c r="E46" s="30"/>
      <c r="F46" s="16"/>
      <c r="G46" s="144" t="s">
        <v>191</v>
      </c>
      <c r="H46" s="139"/>
      <c r="I46" s="18"/>
      <c r="J46" s="18"/>
      <c r="K46" s="139"/>
      <c r="L46" s="139"/>
      <c r="M46" s="23"/>
      <c r="N46" s="143"/>
      <c r="O46" s="100"/>
      <c r="P46" s="100"/>
      <c r="Q46" s="100"/>
    </row>
    <row r="47" spans="1:17" x14ac:dyDescent="0.2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</row>
    <row r="48" spans="1:17" ht="18.75" x14ac:dyDescent="0.3">
      <c r="A48" s="1"/>
    </row>
  </sheetData>
  <mergeCells count="132">
    <mergeCell ref="N43:Q43"/>
    <mergeCell ref="G46:H46"/>
    <mergeCell ref="K46:L46"/>
    <mergeCell ref="N46:Q46"/>
    <mergeCell ref="I44:J44"/>
    <mergeCell ref="K44:M44"/>
    <mergeCell ref="A30:A31"/>
    <mergeCell ref="B30:B31"/>
    <mergeCell ref="C30:C31"/>
    <mergeCell ref="D30:E31"/>
    <mergeCell ref="D32:E32"/>
    <mergeCell ref="F33:G33"/>
    <mergeCell ref="N35:Q35"/>
    <mergeCell ref="D34:E34"/>
    <mergeCell ref="F34:G34"/>
    <mergeCell ref="I34:M34"/>
    <mergeCell ref="N34:Q34"/>
    <mergeCell ref="A34:A36"/>
    <mergeCell ref="D35:E35"/>
    <mergeCell ref="F35:G35"/>
    <mergeCell ref="I35:M35"/>
    <mergeCell ref="E38:F38"/>
    <mergeCell ref="I38:M38"/>
    <mergeCell ref="N38:Q38"/>
    <mergeCell ref="D36:E36"/>
    <mergeCell ref="F36:G36"/>
    <mergeCell ref="I36:M36"/>
    <mergeCell ref="N36:Q36"/>
    <mergeCell ref="N44:Q44"/>
    <mergeCell ref="I45:J45"/>
    <mergeCell ref="K45:M45"/>
    <mergeCell ref="N45:Q45"/>
    <mergeCell ref="N41:Q41"/>
    <mergeCell ref="A37:E37"/>
    <mergeCell ref="F37:G37"/>
    <mergeCell ref="I37:M37"/>
    <mergeCell ref="J41:K41"/>
    <mergeCell ref="G42:M42"/>
    <mergeCell ref="N42:Q42"/>
    <mergeCell ref="E39:F39"/>
    <mergeCell ref="I39:M39"/>
    <mergeCell ref="N39:Q39"/>
    <mergeCell ref="J40:K40"/>
    <mergeCell ref="N40:Q40"/>
    <mergeCell ref="K43:L43"/>
    <mergeCell ref="F28:G29"/>
    <mergeCell ref="H28:H29"/>
    <mergeCell ref="I28:M29"/>
    <mergeCell ref="N28:Q29"/>
    <mergeCell ref="A28:A29"/>
    <mergeCell ref="B28:B29"/>
    <mergeCell ref="C28:C29"/>
    <mergeCell ref="D28:E29"/>
    <mergeCell ref="N37:Q37"/>
    <mergeCell ref="I30:M31"/>
    <mergeCell ref="D33:E33"/>
    <mergeCell ref="H30:H31"/>
    <mergeCell ref="F30:G31"/>
    <mergeCell ref="I33:M33"/>
    <mergeCell ref="F32:G32"/>
    <mergeCell ref="I32:M32"/>
    <mergeCell ref="D27:E27"/>
    <mergeCell ref="F27:G27"/>
    <mergeCell ref="I27:M27"/>
    <mergeCell ref="N27:Q27"/>
    <mergeCell ref="H25:M25"/>
    <mergeCell ref="N25:Q25"/>
    <mergeCell ref="D26:E26"/>
    <mergeCell ref="F26:G26"/>
    <mergeCell ref="I26:M26"/>
    <mergeCell ref="N26:Q26"/>
    <mergeCell ref="N23:Q23"/>
    <mergeCell ref="A24:C24"/>
    <mergeCell ref="J24:K24"/>
    <mergeCell ref="N24:Q24"/>
    <mergeCell ref="B21:F21"/>
    <mergeCell ref="I21:M21"/>
    <mergeCell ref="B22:F22"/>
    <mergeCell ref="I22:M22"/>
    <mergeCell ref="A25:A26"/>
    <mergeCell ref="B25:B26"/>
    <mergeCell ref="C25:C26"/>
    <mergeCell ref="D25:G25"/>
    <mergeCell ref="A23:C23"/>
    <mergeCell ref="I23:M23"/>
    <mergeCell ref="C19:E19"/>
    <mergeCell ref="F19:G19"/>
    <mergeCell ref="I19:M19"/>
    <mergeCell ref="B20:F20"/>
    <mergeCell ref="I20:M20"/>
    <mergeCell ref="B17:E17"/>
    <mergeCell ref="I17:M17"/>
    <mergeCell ref="I18:M18"/>
    <mergeCell ref="B18:G18"/>
    <mergeCell ref="A11:H11"/>
    <mergeCell ref="J11:K11"/>
    <mergeCell ref="N11:Q11"/>
    <mergeCell ref="A12:H12"/>
    <mergeCell ref="J12:K12"/>
    <mergeCell ref="N12:Q12"/>
    <mergeCell ref="I15:M15"/>
    <mergeCell ref="N15:Q15"/>
    <mergeCell ref="I16:M16"/>
    <mergeCell ref="N16:Q16"/>
    <mergeCell ref="A13:H13"/>
    <mergeCell ref="J13:K13"/>
    <mergeCell ref="N13:Q13"/>
    <mergeCell ref="J14:K14"/>
    <mergeCell ref="N14:Q14"/>
    <mergeCell ref="A1:A4"/>
    <mergeCell ref="B1:B4"/>
    <mergeCell ref="C1:C4"/>
    <mergeCell ref="D1:D4"/>
    <mergeCell ref="E1:E4"/>
    <mergeCell ref="F1:F4"/>
    <mergeCell ref="G9:M9"/>
    <mergeCell ref="N9:Q9"/>
    <mergeCell ref="J10:K10"/>
    <mergeCell ref="N10:Q10"/>
    <mergeCell ref="G7:M7"/>
    <mergeCell ref="N7:Q7"/>
    <mergeCell ref="G8:M8"/>
    <mergeCell ref="N8:Q8"/>
    <mergeCell ref="G3:M3"/>
    <mergeCell ref="G4:M4"/>
    <mergeCell ref="G5:M5"/>
    <mergeCell ref="N1:Q4"/>
    <mergeCell ref="N5:Q5"/>
    <mergeCell ref="G6:M6"/>
    <mergeCell ref="N6:Q6"/>
    <mergeCell ref="G1:M1"/>
    <mergeCell ref="G2:M2"/>
  </mergeCells>
  <phoneticPr fontId="6" type="noConversion"/>
  <pageMargins left="0.98425196850393704" right="0" top="0.39370078740157483" bottom="0.39370078740157483" header="0.51181102362204722" footer="0.51181102362204722"/>
  <pageSetup paperSize="9" scale="5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Тит. лист</vt:lpstr>
      <vt:lpstr>1,2 раздел</vt:lpstr>
      <vt:lpstr>3 раздел</vt:lpstr>
      <vt:lpstr>4 раздел </vt:lpstr>
      <vt:lpstr>Приложение № 2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User-PC</dc:creator>
  <cp:lastModifiedBy>PIKACHU</cp:lastModifiedBy>
  <cp:lastPrinted>2012-11-16T05:46:02Z</cp:lastPrinted>
  <dcterms:created xsi:type="dcterms:W3CDTF">2011-12-20T07:48:23Z</dcterms:created>
  <dcterms:modified xsi:type="dcterms:W3CDTF">2013-01-08T14:05:11Z</dcterms:modified>
</cp:coreProperties>
</file>